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7425"/>
  </bookViews>
  <sheets>
    <sheet name="29.12.2017" sheetId="1" r:id="rId1"/>
  </sheets>
  <definedNames>
    <definedName name="_xlnm._FilterDatabase" localSheetId="0" hidden="1">'29.12.2017'!$L$69:$O$72</definedName>
  </definedNames>
  <calcPr calcId="125725"/>
</workbook>
</file>

<file path=xl/calcChain.xml><?xml version="1.0" encoding="utf-8"?>
<calcChain xmlns="http://schemas.openxmlformats.org/spreadsheetml/2006/main">
  <c r="A102" i="1"/>
  <c r="A103" s="1"/>
  <c r="A104" s="1"/>
  <c r="A101"/>
  <c r="H98"/>
  <c r="AF95"/>
  <c r="AD95"/>
  <c r="AB95"/>
  <c r="X95"/>
  <c r="T95"/>
  <c r="P95"/>
  <c r="N95"/>
  <c r="L95"/>
  <c r="J95"/>
  <c r="AF80"/>
  <c r="AE80"/>
  <c r="AD80"/>
  <c r="AC80"/>
  <c r="AB80"/>
  <c r="AA80"/>
  <c r="Y80"/>
  <c r="X80"/>
  <c r="W80"/>
  <c r="U80"/>
  <c r="T80"/>
  <c r="Q80"/>
  <c r="P80"/>
  <c r="O80"/>
  <c r="N80"/>
  <c r="M80"/>
  <c r="L80"/>
  <c r="J80"/>
  <c r="I80"/>
  <c r="G80"/>
  <c r="F80"/>
  <c r="K80" s="1"/>
  <c r="E80"/>
  <c r="D80"/>
  <c r="C80"/>
  <c r="AG79"/>
  <c r="Z79"/>
  <c r="V79"/>
  <c r="R79"/>
  <c r="S79" s="1"/>
  <c r="O79"/>
  <c r="F79"/>
  <c r="AG78"/>
  <c r="Z78"/>
  <c r="V78"/>
  <c r="R78"/>
  <c r="S78" s="1"/>
  <c r="O78"/>
  <c r="K78"/>
  <c r="F78"/>
  <c r="AG77"/>
  <c r="Z77"/>
  <c r="Z80" s="1"/>
  <c r="AG80" s="1"/>
  <c r="V77"/>
  <c r="V80" s="1"/>
  <c r="R77"/>
  <c r="S77" s="1"/>
  <c r="O77"/>
  <c r="K77"/>
  <c r="K79" s="1"/>
  <c r="F77"/>
  <c r="AF76"/>
  <c r="AE76"/>
  <c r="AD76"/>
  <c r="AC76"/>
  <c r="AB76"/>
  <c r="AA76"/>
  <c r="Y76"/>
  <c r="X76"/>
  <c r="W76"/>
  <c r="V76"/>
  <c r="U76"/>
  <c r="T76"/>
  <c r="Q76"/>
  <c r="P76"/>
  <c r="N76"/>
  <c r="M76"/>
  <c r="L76"/>
  <c r="J76"/>
  <c r="I76"/>
  <c r="H76"/>
  <c r="G76"/>
  <c r="E76"/>
  <c r="D76"/>
  <c r="C76"/>
  <c r="Z75"/>
  <c r="AG75" s="1"/>
  <c r="V75"/>
  <c r="R75"/>
  <c r="O75"/>
  <c r="S75" s="1"/>
  <c r="F75"/>
  <c r="K75" s="1"/>
  <c r="Z74"/>
  <c r="AG74" s="1"/>
  <c r="V74"/>
  <c r="R74"/>
  <c r="O74"/>
  <c r="S74" s="1"/>
  <c r="F74"/>
  <c r="K74" s="1"/>
  <c r="Z73"/>
  <c r="Z76" s="1"/>
  <c r="V73"/>
  <c r="R73"/>
  <c r="R76" s="1"/>
  <c r="O73"/>
  <c r="O76" s="1"/>
  <c r="F73"/>
  <c r="F76" s="1"/>
  <c r="AF72"/>
  <c r="AF81" s="1"/>
  <c r="AE72"/>
  <c r="AD72"/>
  <c r="AD96" s="1"/>
  <c r="AD97" s="1"/>
  <c r="AC72"/>
  <c r="AB72"/>
  <c r="AB96" s="1"/>
  <c r="AB97" s="1"/>
  <c r="AA72"/>
  <c r="Z72"/>
  <c r="Y72"/>
  <c r="X72"/>
  <c r="X96" s="1"/>
  <c r="X97" s="1"/>
  <c r="W72"/>
  <c r="U72"/>
  <c r="T72"/>
  <c r="T96" s="1"/>
  <c r="T97" s="1"/>
  <c r="Q72"/>
  <c r="P72"/>
  <c r="P96" s="1"/>
  <c r="P97" s="1"/>
  <c r="N72"/>
  <c r="N96" s="1"/>
  <c r="N97" s="1"/>
  <c r="M72"/>
  <c r="L72"/>
  <c r="L96" s="1"/>
  <c r="L97" s="1"/>
  <c r="J72"/>
  <c r="J96" s="1"/>
  <c r="J97" s="1"/>
  <c r="I72"/>
  <c r="H72"/>
  <c r="H81" s="1"/>
  <c r="G72"/>
  <c r="F72"/>
  <c r="E72"/>
  <c r="D72"/>
  <c r="D81" s="1"/>
  <c r="C72"/>
  <c r="AG71"/>
  <c r="Z71"/>
  <c r="V71"/>
  <c r="R71"/>
  <c r="O71"/>
  <c r="S71" s="1"/>
  <c r="K71"/>
  <c r="F71"/>
  <c r="AG70"/>
  <c r="Z70"/>
  <c r="V70"/>
  <c r="R70"/>
  <c r="O70"/>
  <c r="S70" s="1"/>
  <c r="K70"/>
  <c r="F70"/>
  <c r="AG69"/>
  <c r="AG72" s="1"/>
  <c r="Z69"/>
  <c r="V69"/>
  <c r="V72" s="1"/>
  <c r="R69"/>
  <c r="R72" s="1"/>
  <c r="O69"/>
  <c r="O72" s="1"/>
  <c r="K69"/>
  <c r="K72" s="1"/>
  <c r="F69"/>
  <c r="AF68"/>
  <c r="AE68"/>
  <c r="AE81" s="1"/>
  <c r="AD68"/>
  <c r="AC68"/>
  <c r="AC81" s="1"/>
  <c r="AB68"/>
  <c r="AA68"/>
  <c r="AA81" s="1"/>
  <c r="Y68"/>
  <c r="Y81" s="1"/>
  <c r="X68"/>
  <c r="W68"/>
  <c r="W81" s="1"/>
  <c r="U68"/>
  <c r="U81" s="1"/>
  <c r="T68"/>
  <c r="Q68"/>
  <c r="Q81" s="1"/>
  <c r="P68"/>
  <c r="N68"/>
  <c r="M68"/>
  <c r="M81" s="1"/>
  <c r="L68"/>
  <c r="J68"/>
  <c r="I68"/>
  <c r="I81" s="1"/>
  <c r="H68"/>
  <c r="G68"/>
  <c r="G95" s="1"/>
  <c r="G96" s="1"/>
  <c r="G97" s="1"/>
  <c r="E68"/>
  <c r="E81" s="1"/>
  <c r="D68"/>
  <c r="Z67"/>
  <c r="AG67" s="1"/>
  <c r="V67"/>
  <c r="S67"/>
  <c r="R67"/>
  <c r="O67"/>
  <c r="F67"/>
  <c r="K67" s="1"/>
  <c r="Z66"/>
  <c r="AG66" s="1"/>
  <c r="V66"/>
  <c r="S66"/>
  <c r="R66"/>
  <c r="O66"/>
  <c r="F66"/>
  <c r="K66" s="1"/>
  <c r="D66"/>
  <c r="AG65"/>
  <c r="Z65"/>
  <c r="V65"/>
  <c r="R65"/>
  <c r="O65"/>
  <c r="S65" s="1"/>
  <c r="C65"/>
  <c r="F65" s="1"/>
  <c r="K65" s="1"/>
  <c r="Z64"/>
  <c r="AG64" s="1"/>
  <c r="AG68" s="1"/>
  <c r="V64"/>
  <c r="V68" s="1"/>
  <c r="V81" s="1"/>
  <c r="R64"/>
  <c r="R68" s="1"/>
  <c r="O64"/>
  <c r="S64" s="1"/>
  <c r="F64"/>
  <c r="F68" s="1"/>
  <c r="F81" s="1"/>
  <c r="AF54"/>
  <c r="AE54"/>
  <c r="AD54"/>
  <c r="AD55" s="1"/>
  <c r="AC54"/>
  <c r="AB54"/>
  <c r="AB98" s="1"/>
  <c r="AA54"/>
  <c r="Y54"/>
  <c r="X54"/>
  <c r="X98" s="1"/>
  <c r="W54"/>
  <c r="U54"/>
  <c r="T54"/>
  <c r="Q54"/>
  <c r="P54"/>
  <c r="P98" s="1"/>
  <c r="N54"/>
  <c r="N55" s="1"/>
  <c r="M54"/>
  <c r="L54"/>
  <c r="L98" s="1"/>
  <c r="J54"/>
  <c r="J55" s="1"/>
  <c r="I54"/>
  <c r="G54"/>
  <c r="E54"/>
  <c r="D54"/>
  <c r="C54"/>
  <c r="Z53"/>
  <c r="AG53" s="1"/>
  <c r="V53"/>
  <c r="R53"/>
  <c r="O53"/>
  <c r="S53" s="1"/>
  <c r="F53"/>
  <c r="K53" s="1"/>
  <c r="Z52"/>
  <c r="AG52" s="1"/>
  <c r="V52"/>
  <c r="R52"/>
  <c r="O52"/>
  <c r="S52" s="1"/>
  <c r="F52"/>
  <c r="K52" s="1"/>
  <c r="Z51"/>
  <c r="AG51" s="1"/>
  <c r="V51"/>
  <c r="R51"/>
  <c r="O51"/>
  <c r="S51" s="1"/>
  <c r="F51"/>
  <c r="K51" s="1"/>
  <c r="Z50"/>
  <c r="AG50" s="1"/>
  <c r="V50"/>
  <c r="R50"/>
  <c r="O50"/>
  <c r="S50" s="1"/>
  <c r="F50"/>
  <c r="K50" s="1"/>
  <c r="Z49"/>
  <c r="AG49" s="1"/>
  <c r="V49"/>
  <c r="R49"/>
  <c r="O49"/>
  <c r="S49" s="1"/>
  <c r="F49"/>
  <c r="K49" s="1"/>
  <c r="Z48"/>
  <c r="AG48" s="1"/>
  <c r="V48"/>
  <c r="R48"/>
  <c r="O48"/>
  <c r="S48" s="1"/>
  <c r="F48"/>
  <c r="K48" s="1"/>
  <c r="Z47"/>
  <c r="AG47" s="1"/>
  <c r="V47"/>
  <c r="R47"/>
  <c r="O47"/>
  <c r="S47" s="1"/>
  <c r="F47"/>
  <c r="K47" s="1"/>
  <c r="Z46"/>
  <c r="AG46" s="1"/>
  <c r="R46"/>
  <c r="O46"/>
  <c r="S46" s="1"/>
  <c r="K46"/>
  <c r="F46"/>
  <c r="AG45"/>
  <c r="Z45"/>
  <c r="V45"/>
  <c r="R45"/>
  <c r="O45"/>
  <c r="S45" s="1"/>
  <c r="K45"/>
  <c r="F45"/>
  <c r="AG44"/>
  <c r="Z44"/>
  <c r="V44"/>
  <c r="R44"/>
  <c r="O44"/>
  <c r="S44" s="1"/>
  <c r="K44"/>
  <c r="F44"/>
  <c r="AG43"/>
  <c r="Z43"/>
  <c r="V43"/>
  <c r="R43"/>
  <c r="O43"/>
  <c r="S43" s="1"/>
  <c r="K43"/>
  <c r="F43"/>
  <c r="AG42"/>
  <c r="AG54" s="1"/>
  <c r="Z42"/>
  <c r="V42"/>
  <c r="V54" s="1"/>
  <c r="R42"/>
  <c r="R54" s="1"/>
  <c r="O42"/>
  <c r="O54" s="1"/>
  <c r="K42"/>
  <c r="F42"/>
  <c r="F54" s="1"/>
  <c r="AF41"/>
  <c r="AE41"/>
  <c r="AD41"/>
  <c r="AC41"/>
  <c r="AB41"/>
  <c r="AA41"/>
  <c r="Y41"/>
  <c r="X41"/>
  <c r="W41"/>
  <c r="U41"/>
  <c r="T41"/>
  <c r="Q41"/>
  <c r="P41"/>
  <c r="N41"/>
  <c r="M41"/>
  <c r="L41"/>
  <c r="J41"/>
  <c r="I41"/>
  <c r="G41"/>
  <c r="E41"/>
  <c r="D41"/>
  <c r="AG40"/>
  <c r="Z40"/>
  <c r="V40"/>
  <c r="U40"/>
  <c r="S40"/>
  <c r="R40"/>
  <c r="O40"/>
  <c r="F40"/>
  <c r="K40" s="1"/>
  <c r="Z39"/>
  <c r="AG39" s="1"/>
  <c r="V39"/>
  <c r="S39"/>
  <c r="R39"/>
  <c r="O39"/>
  <c r="F39"/>
  <c r="K39" s="1"/>
  <c r="Z38"/>
  <c r="AG38" s="1"/>
  <c r="V38"/>
  <c r="S38"/>
  <c r="R38"/>
  <c r="O38"/>
  <c r="F38"/>
  <c r="K38" s="1"/>
  <c r="Z37"/>
  <c r="AG37" s="1"/>
  <c r="V37"/>
  <c r="S37"/>
  <c r="R37"/>
  <c r="O37"/>
  <c r="F37"/>
  <c r="K37" s="1"/>
  <c r="Z36"/>
  <c r="AG36" s="1"/>
  <c r="V36"/>
  <c r="S36"/>
  <c r="R36"/>
  <c r="O36"/>
  <c r="F36"/>
  <c r="K36" s="1"/>
  <c r="Z35"/>
  <c r="AG35" s="1"/>
  <c r="V35"/>
  <c r="S35"/>
  <c r="R35"/>
  <c r="O35"/>
  <c r="F35"/>
  <c r="K35" s="1"/>
  <c r="Z34"/>
  <c r="AG34" s="1"/>
  <c r="V34"/>
  <c r="S34"/>
  <c r="R34"/>
  <c r="O34"/>
  <c r="F34"/>
  <c r="K34" s="1"/>
  <c r="D34"/>
  <c r="AG33"/>
  <c r="Z33"/>
  <c r="V33"/>
  <c r="R33"/>
  <c r="O33"/>
  <c r="S33" s="1"/>
  <c r="K33"/>
  <c r="F33"/>
  <c r="AG32"/>
  <c r="Z32"/>
  <c r="V32"/>
  <c r="U32"/>
  <c r="R32"/>
  <c r="O32"/>
  <c r="S32" s="1"/>
  <c r="F32"/>
  <c r="K32" s="1"/>
  <c r="Z31"/>
  <c r="AG31" s="1"/>
  <c r="V31"/>
  <c r="R31"/>
  <c r="O31"/>
  <c r="S31" s="1"/>
  <c r="F31"/>
  <c r="K31" s="1"/>
  <c r="Z30"/>
  <c r="AG30" s="1"/>
  <c r="V30"/>
  <c r="R30"/>
  <c r="O30"/>
  <c r="S30" s="1"/>
  <c r="F30"/>
  <c r="K30" s="1"/>
  <c r="Z29"/>
  <c r="AG29" s="1"/>
  <c r="V29"/>
  <c r="R29"/>
  <c r="O29"/>
  <c r="S29" s="1"/>
  <c r="F29"/>
  <c r="K29" s="1"/>
  <c r="Z28"/>
  <c r="AG28" s="1"/>
  <c r="V28"/>
  <c r="R28"/>
  <c r="O28"/>
  <c r="S28" s="1"/>
  <c r="F28"/>
  <c r="K28" s="1"/>
  <c r="Z27"/>
  <c r="AG27" s="1"/>
  <c r="V27"/>
  <c r="R27"/>
  <c r="O27"/>
  <c r="S27" s="1"/>
  <c r="F27"/>
  <c r="K27" s="1"/>
  <c r="C27"/>
  <c r="C41" s="1"/>
  <c r="AG26"/>
  <c r="Z26"/>
  <c r="Z41" s="1"/>
  <c r="V26"/>
  <c r="V41" s="1"/>
  <c r="R26"/>
  <c r="S26" s="1"/>
  <c r="S41" s="1"/>
  <c r="O26"/>
  <c r="K26"/>
  <c r="F26"/>
  <c r="AD25"/>
  <c r="AC25"/>
  <c r="AB25"/>
  <c r="AA25"/>
  <c r="Y25"/>
  <c r="X25"/>
  <c r="W25"/>
  <c r="U25"/>
  <c r="T25"/>
  <c r="Q25"/>
  <c r="P25"/>
  <c r="O25"/>
  <c r="N25"/>
  <c r="M25"/>
  <c r="L25"/>
  <c r="J25"/>
  <c r="I25"/>
  <c r="G25"/>
  <c r="F25"/>
  <c r="E25"/>
  <c r="D25"/>
  <c r="C25"/>
  <c r="AG24"/>
  <c r="Z24"/>
  <c r="V24"/>
  <c r="R24"/>
  <c r="O24"/>
  <c r="S24" s="1"/>
  <c r="K24"/>
  <c r="F24"/>
  <c r="AG23"/>
  <c r="Z23"/>
  <c r="V23"/>
  <c r="R23"/>
  <c r="O23"/>
  <c r="S23" s="1"/>
  <c r="K23"/>
  <c r="F23"/>
  <c r="AG22"/>
  <c r="Z22"/>
  <c r="V22"/>
  <c r="R22"/>
  <c r="O22"/>
  <c r="S22" s="1"/>
  <c r="K22"/>
  <c r="F22"/>
  <c r="AG21"/>
  <c r="Z21"/>
  <c r="V21"/>
  <c r="R21"/>
  <c r="O21"/>
  <c r="S21" s="1"/>
  <c r="K21"/>
  <c r="F21"/>
  <c r="AG20"/>
  <c r="Z20"/>
  <c r="V20"/>
  <c r="R20"/>
  <c r="O20"/>
  <c r="S20" s="1"/>
  <c r="K20"/>
  <c r="F20"/>
  <c r="AG19"/>
  <c r="Z19"/>
  <c r="V19"/>
  <c r="R19"/>
  <c r="O19"/>
  <c r="S19" s="1"/>
  <c r="K19"/>
  <c r="F19"/>
  <c r="AG18"/>
  <c r="Z18"/>
  <c r="V18"/>
  <c r="R18"/>
  <c r="O18"/>
  <c r="S18" s="1"/>
  <c r="K18"/>
  <c r="F18"/>
  <c r="AG17"/>
  <c r="Z17"/>
  <c r="V17"/>
  <c r="R17"/>
  <c r="O17"/>
  <c r="S17" s="1"/>
  <c r="K17"/>
  <c r="F17"/>
  <c r="AG16"/>
  <c r="Z16"/>
  <c r="V16"/>
  <c r="R16"/>
  <c r="O16"/>
  <c r="S16" s="1"/>
  <c r="K16"/>
  <c r="F16"/>
  <c r="AF15"/>
  <c r="AF25" s="1"/>
  <c r="AE15"/>
  <c r="AE25" s="1"/>
  <c r="Z15"/>
  <c r="V15"/>
  <c r="R15"/>
  <c r="S15" s="1"/>
  <c r="O15"/>
  <c r="K15"/>
  <c r="F15"/>
  <c r="AG14"/>
  <c r="Z14"/>
  <c r="Z25" s="1"/>
  <c r="V14"/>
  <c r="V25" s="1"/>
  <c r="R14"/>
  <c r="R25" s="1"/>
  <c r="O14"/>
  <c r="S14" s="1"/>
  <c r="K14"/>
  <c r="K25" s="1"/>
  <c r="F14"/>
  <c r="AF13"/>
  <c r="AE13"/>
  <c r="AE95" s="1"/>
  <c r="AD13"/>
  <c r="AC13"/>
  <c r="AC55" s="1"/>
  <c r="AB13"/>
  <c r="AA13"/>
  <c r="AA95" s="1"/>
  <c r="Y13"/>
  <c r="Y55" s="1"/>
  <c r="Y99" s="1"/>
  <c r="X13"/>
  <c r="W13"/>
  <c r="W95" s="1"/>
  <c r="U13"/>
  <c r="U55" s="1"/>
  <c r="T13"/>
  <c r="Q13"/>
  <c r="Q55" s="1"/>
  <c r="P13"/>
  <c r="O13"/>
  <c r="N13"/>
  <c r="M13"/>
  <c r="M55" s="1"/>
  <c r="L13"/>
  <c r="J13"/>
  <c r="I13"/>
  <c r="I55" s="1"/>
  <c r="G13"/>
  <c r="E13"/>
  <c r="D13"/>
  <c r="D55" s="1"/>
  <c r="C13"/>
  <c r="AG12"/>
  <c r="Z12"/>
  <c r="V12"/>
  <c r="R12"/>
  <c r="O12"/>
  <c r="S12" s="1"/>
  <c r="K12"/>
  <c r="F12"/>
  <c r="AG11"/>
  <c r="Z11"/>
  <c r="V11"/>
  <c r="R11"/>
  <c r="O11"/>
  <c r="S11" s="1"/>
  <c r="K11"/>
  <c r="F11"/>
  <c r="AG10"/>
  <c r="Z10"/>
  <c r="V10"/>
  <c r="R10"/>
  <c r="O10"/>
  <c r="S10" s="1"/>
  <c r="K10"/>
  <c r="F10"/>
  <c r="AG9"/>
  <c r="Z9"/>
  <c r="V9"/>
  <c r="R9"/>
  <c r="O9"/>
  <c r="S9" s="1"/>
  <c r="K9"/>
  <c r="F9"/>
  <c r="AG8"/>
  <c r="Z8"/>
  <c r="V8"/>
  <c r="R8"/>
  <c r="O8"/>
  <c r="S8" s="1"/>
  <c r="K8"/>
  <c r="F8"/>
  <c r="AG7"/>
  <c r="AG13" s="1"/>
  <c r="Z7"/>
  <c r="Z13" s="1"/>
  <c r="V7"/>
  <c r="V13" s="1"/>
  <c r="R7"/>
  <c r="R13" s="1"/>
  <c r="O7"/>
  <c r="S7" s="1"/>
  <c r="K7"/>
  <c r="F7"/>
  <c r="V55" l="1"/>
  <c r="V99" s="1"/>
  <c r="V95"/>
  <c r="C55"/>
  <c r="R55"/>
  <c r="R95"/>
  <c r="AF96"/>
  <c r="AF97" s="1"/>
  <c r="AF98" s="1"/>
  <c r="AF55"/>
  <c r="AF99" s="1"/>
  <c r="AG95"/>
  <c r="R96"/>
  <c r="AE97"/>
  <c r="AE98" s="1"/>
  <c r="D99"/>
  <c r="U99"/>
  <c r="S25"/>
  <c r="AC96"/>
  <c r="AC97" s="1"/>
  <c r="AC98" s="1"/>
  <c r="S13"/>
  <c r="I99"/>
  <c r="AE96"/>
  <c r="W96"/>
  <c r="K41"/>
  <c r="R81"/>
  <c r="S80"/>
  <c r="M99"/>
  <c r="Q99"/>
  <c r="AC99"/>
  <c r="V96"/>
  <c r="AA96"/>
  <c r="V97"/>
  <c r="V98" s="1"/>
  <c r="W97"/>
  <c r="W98" s="1"/>
  <c r="G98"/>
  <c r="T98"/>
  <c r="S68"/>
  <c r="AA97"/>
  <c r="AA98" s="1"/>
  <c r="M96"/>
  <c r="AG41"/>
  <c r="M97"/>
  <c r="M98" s="1"/>
  <c r="K54"/>
  <c r="J99"/>
  <c r="F41"/>
  <c r="O41"/>
  <c r="Z54"/>
  <c r="G55"/>
  <c r="L55"/>
  <c r="L99" s="1"/>
  <c r="P55"/>
  <c r="T55"/>
  <c r="T99" s="1"/>
  <c r="X55"/>
  <c r="AB55"/>
  <c r="AB99" s="1"/>
  <c r="C68"/>
  <c r="O68"/>
  <c r="O81" s="1"/>
  <c r="L81"/>
  <c r="P81"/>
  <c r="T81"/>
  <c r="X81"/>
  <c r="AB81"/>
  <c r="E95"/>
  <c r="E96" s="1"/>
  <c r="E97" s="1"/>
  <c r="E98" s="1"/>
  <c r="R41"/>
  <c r="S42"/>
  <c r="S54" s="1"/>
  <c r="O55"/>
  <c r="W55"/>
  <c r="W99" s="1"/>
  <c r="AA55"/>
  <c r="AA99" s="1"/>
  <c r="AE55"/>
  <c r="AE99" s="1"/>
  <c r="K64"/>
  <c r="K68" s="1"/>
  <c r="Z68"/>
  <c r="Z81" s="1"/>
  <c r="S69"/>
  <c r="S72" s="1"/>
  <c r="K73"/>
  <c r="K76" s="1"/>
  <c r="R80"/>
  <c r="G81"/>
  <c r="D95"/>
  <c r="D96" s="1"/>
  <c r="D97" s="1"/>
  <c r="D98" s="1"/>
  <c r="I95"/>
  <c r="I96" s="1"/>
  <c r="I97" s="1"/>
  <c r="I98" s="1"/>
  <c r="M95"/>
  <c r="Q95"/>
  <c r="Q96" s="1"/>
  <c r="Q97" s="1"/>
  <c r="Q98" s="1"/>
  <c r="U95"/>
  <c r="U96" s="1"/>
  <c r="U97" s="1"/>
  <c r="U98" s="1"/>
  <c r="Y95"/>
  <c r="Y96" s="1"/>
  <c r="Y97" s="1"/>
  <c r="Y98" s="1"/>
  <c r="AC95"/>
  <c r="J98"/>
  <c r="N98"/>
  <c r="AD98"/>
  <c r="F13"/>
  <c r="AG15"/>
  <c r="AG25" s="1"/>
  <c r="E55"/>
  <c r="E99" s="1"/>
  <c r="S73"/>
  <c r="S76" s="1"/>
  <c r="J81"/>
  <c r="N81"/>
  <c r="N99" s="1"/>
  <c r="AD81"/>
  <c r="AD99" s="1"/>
  <c r="AG73"/>
  <c r="AG76" s="1"/>
  <c r="AG81" s="1"/>
  <c r="AG96" l="1"/>
  <c r="AG55"/>
  <c r="AG99" s="1"/>
  <c r="C95"/>
  <c r="C96" s="1"/>
  <c r="C97" s="1"/>
  <c r="C98" s="1"/>
  <c r="C81"/>
  <c r="F97"/>
  <c r="F98" s="1"/>
  <c r="R99"/>
  <c r="R97"/>
  <c r="R98" s="1"/>
  <c r="P99"/>
  <c r="AG97"/>
  <c r="AG98" s="1"/>
  <c r="F95"/>
  <c r="F96" s="1"/>
  <c r="K13"/>
  <c r="F55"/>
  <c r="F99" s="1"/>
  <c r="S95"/>
  <c r="S55"/>
  <c r="S81"/>
  <c r="Z55"/>
  <c r="Z99" s="1"/>
  <c r="K81"/>
  <c r="O99"/>
  <c r="X99"/>
  <c r="G99"/>
  <c r="O95"/>
  <c r="O96" s="1"/>
  <c r="O97" s="1"/>
  <c r="O98" s="1"/>
  <c r="S96"/>
  <c r="S97" s="1"/>
  <c r="S98" s="1"/>
  <c r="Z95"/>
  <c r="Z96" s="1"/>
  <c r="Z97" s="1"/>
  <c r="Z98" s="1"/>
  <c r="C99"/>
  <c r="K95" l="1"/>
  <c r="K96" s="1"/>
  <c r="K97" s="1"/>
  <c r="K98" s="1"/>
  <c r="K55"/>
  <c r="K99" s="1"/>
  <c r="S99"/>
</calcChain>
</file>

<file path=xl/sharedStrings.xml><?xml version="1.0" encoding="utf-8"?>
<sst xmlns="http://schemas.openxmlformats.org/spreadsheetml/2006/main" count="200" uniqueCount="100">
  <si>
    <t>Data alocarii / suplimentarii</t>
  </si>
  <si>
    <t>FILA BUGET ALOCATA PE ANUL 2017</t>
  </si>
  <si>
    <t>MEDICAMENTE CU SI FARA CONTRIBUTIE PERSONALA, din care: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</si>
  <si>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</si>
  <si>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</si>
  <si>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</si>
  <si>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</si>
  <si>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</si>
  <si>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~ activitate curenta ~, din care:</t>
  </si>
  <si>
    <t>~ cost volum-rezultat ~ finalizat din care:</t>
  </si>
  <si>
    <t>consum ~ cost volum-rezultat ~  raportat in SIUI</t>
  </si>
  <si>
    <t>~ cost volum ~ din care:</t>
  </si>
  <si>
    <t>~ medicamente 40% - pentru pensionarii cu pensii de pana la 900 lei / prevazute a fi finantate din venituri proprii ale M.S. sub forma de transferuri catre F.N.U.A.S.S. ~</t>
  </si>
  <si>
    <t>TOTAL MEDICAMENTE CU SI FARA CONTRIBUTIE PERSONALA:</t>
  </si>
  <si>
    <t>MEDICAMENTE, din care:</t>
  </si>
  <si>
    <t>MATERIALE SANITARE, din care:</t>
  </si>
  <si>
    <t>TOTAL Programul national de DIABET ZAHARAT:</t>
  </si>
  <si>
    <t>~ activitate curenta ~</t>
  </si>
  <si>
    <t>~ cost volum ~</t>
  </si>
  <si>
    <t>TOTAL Programul national de ONCOLOGIE:</t>
  </si>
  <si>
    <t>TOTAL Programul national de TRANSPLANT de organe, tesuturi si celule de origine umana:</t>
  </si>
  <si>
    <t>Mucoviscidoza</t>
  </si>
  <si>
    <t>~Scleroza laterala amiotrofica~</t>
  </si>
  <si>
    <t>~Angioedemul ereditar~</t>
  </si>
  <si>
    <t>~Fibroza Pulmonara Idiopatica~</t>
  </si>
  <si>
    <t>~Maladia Duchenne~</t>
  </si>
  <si>
    <t>~Sindromul Preder Willi~</t>
  </si>
  <si>
    <t>~Neuropatie optică ereditară Leber~</t>
  </si>
  <si>
    <t>TOTAL Programul national de tratament pentru BOLI RARE:</t>
  </si>
  <si>
    <t>Valoarea contractului pentru eliberarea de medicamente cu si fara contributie personala</t>
  </si>
  <si>
    <t>Valoarea contractului pentru eliberarea de medicamente M.S.S.</t>
  </si>
  <si>
    <t>Valoarea contractului pentru eliberarea de medicamente compensate 90% din sublista B pentru pensionarii cu venituri sub 900lei/luna - Pensionari 50% C.N.A.S. -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</si>
  <si>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</si>
  <si>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</si>
  <si>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</si>
  <si>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</si>
  <si>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</si>
  <si>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</si>
  <si>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</si>
  <si>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</si>
  <si>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COPII</t>
  </si>
  <si>
    <t>mucoviscidoza ADULTI</t>
  </si>
  <si>
    <t>Total mucoviscidoza:</t>
  </si>
  <si>
    <t>30.12.2016</t>
  </si>
  <si>
    <t>27.01.2017</t>
  </si>
  <si>
    <t>15.02.2017</t>
  </si>
  <si>
    <t>15.02.2017 + art. 6</t>
  </si>
  <si>
    <t>31.03.2017</t>
  </si>
  <si>
    <t>24.04.2017</t>
  </si>
  <si>
    <t>Trimestrul I</t>
  </si>
  <si>
    <t>28.04.2017</t>
  </si>
  <si>
    <t>15.05.2017</t>
  </si>
  <si>
    <t>18.05.2017</t>
  </si>
  <si>
    <t>06.06.2017</t>
  </si>
  <si>
    <t>20.06.2017</t>
  </si>
  <si>
    <t>30.06.2017</t>
  </si>
  <si>
    <t>20.07.2017</t>
  </si>
  <si>
    <t>26.07.2017</t>
  </si>
  <si>
    <t>18.08.2017</t>
  </si>
  <si>
    <t>Trimestrul II</t>
  </si>
  <si>
    <t>12.07.2017</t>
  </si>
  <si>
    <t>11.08.2017</t>
  </si>
  <si>
    <t>07.09.2017</t>
  </si>
  <si>
    <t>18.09.2017</t>
  </si>
  <si>
    <t>25.09.2017</t>
  </si>
  <si>
    <t>29.09.2017</t>
  </si>
  <si>
    <t>Trimestrul III</t>
  </si>
  <si>
    <t>06.10.2017</t>
  </si>
  <si>
    <t>08.11.2017</t>
  </si>
  <si>
    <t>17.11.2017</t>
  </si>
  <si>
    <t>29.11.2017</t>
  </si>
  <si>
    <t>12.12.2017</t>
  </si>
  <si>
    <t>22.12.2017</t>
  </si>
  <si>
    <t>Trimestrul IV</t>
  </si>
  <si>
    <t>TOTAL AN 2017:</t>
  </si>
  <si>
    <t>Perioada</t>
  </si>
  <si>
    <t>CONSUM PANA LA DATA DE 30.10.2017 PENTRU ANUL 2017</t>
  </si>
  <si>
    <t>~Mucoviscidoza~</t>
  </si>
  <si>
    <t xml:space="preserve">art. 8 / 2016 </t>
  </si>
  <si>
    <t>Ianuarie 2017</t>
  </si>
  <si>
    <t>Februarie 2017</t>
  </si>
  <si>
    <t>Martie 2017</t>
  </si>
  <si>
    <t>Aprilie 2017</t>
  </si>
  <si>
    <t>Mai 2017</t>
  </si>
  <si>
    <t>Iunie 2017</t>
  </si>
  <si>
    <t>Iulie 2017</t>
  </si>
  <si>
    <t>August 2017</t>
  </si>
  <si>
    <t>Septembrie 2017</t>
  </si>
  <si>
    <t>Octombrie 2017</t>
  </si>
  <si>
    <t>Noiembrie 2017</t>
  </si>
  <si>
    <t>Decembrie 2017</t>
  </si>
  <si>
    <r>
      <t xml:space="preserve">INFLUENTE AN 2017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</si>
  <si>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</si>
  <si>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</si>
  <si>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</si>
  <si>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Trim I 2017</t>
  </si>
  <si>
    <t>Trim II 2017</t>
  </si>
  <si>
    <t>Trim III 2017</t>
  </si>
  <si>
    <t>Trim IV 2017</t>
  </si>
  <si>
    <t>TOTAL: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</si>
</sst>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9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rgb="FFFF000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7"/>
      <color theme="8" tint="-0.499984740745262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8"/>
      <color theme="8" tint="-0.499984740745262"/>
      <name val="Arial"/>
      <family val="2"/>
    </font>
    <font>
      <sz val="8"/>
      <color theme="9" tint="-0.49998474074526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theme="8" tint="-0.499984740745262"/>
      <name val="Arial"/>
      <family val="2"/>
    </font>
    <font>
      <b/>
      <i/>
      <sz val="8"/>
      <color rgb="FFFF0000"/>
      <name val="Arial"/>
      <family val="2"/>
    </font>
    <font>
      <b/>
      <sz val="8"/>
      <color theme="8" tint="-0.499984740745262"/>
      <name val="Arial"/>
      <family val="2"/>
    </font>
    <font>
      <i/>
      <sz val="6"/>
      <color theme="8" tint="-0.499984740745262"/>
      <name val="Arial"/>
      <family val="2"/>
    </font>
    <font>
      <i/>
      <sz val="6"/>
      <color rgb="FFFF0000"/>
      <name val="Arial"/>
      <family val="2"/>
    </font>
    <font>
      <b/>
      <sz val="14"/>
      <color indexed="10"/>
      <name val="Arial"/>
      <family val="2"/>
    </font>
    <font>
      <sz val="8"/>
      <color rgb="FFFF0000"/>
      <name val="Arial"/>
      <family val="2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8" fillId="0" borderId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323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 wrapText="1"/>
    </xf>
    <xf numFmtId="0" fontId="12" fillId="5" borderId="22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4" fillId="5" borderId="23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center" vertical="center" wrapText="1"/>
    </xf>
    <xf numFmtId="4" fontId="8" fillId="4" borderId="27" xfId="0" applyNumberFormat="1" applyFont="1" applyFill="1" applyBorder="1" applyAlignment="1">
      <alignment horizontal="center" vertical="center" wrapText="1"/>
    </xf>
    <xf numFmtId="4" fontId="11" fillId="5" borderId="28" xfId="0" applyNumberFormat="1" applyFont="1" applyFill="1" applyBorder="1" applyAlignment="1">
      <alignment horizontal="center" vertical="center"/>
    </xf>
    <xf numFmtId="4" fontId="11" fillId="5" borderId="29" xfId="0" applyNumberFormat="1" applyFont="1" applyFill="1" applyBorder="1" applyAlignment="1">
      <alignment horizontal="center" vertical="center"/>
    </xf>
    <xf numFmtId="4" fontId="11" fillId="5" borderId="30" xfId="0" applyNumberFormat="1" applyFont="1" applyFill="1" applyBorder="1" applyAlignment="1">
      <alignment horizontal="center" vertical="center"/>
    </xf>
    <xf numFmtId="0" fontId="14" fillId="5" borderId="31" xfId="1" applyFont="1" applyFill="1" applyBorder="1" applyAlignment="1">
      <alignment horizontal="center" vertical="center" wrapText="1"/>
    </xf>
    <xf numFmtId="4" fontId="11" fillId="5" borderId="22" xfId="0" applyNumberFormat="1" applyFont="1" applyFill="1" applyBorder="1" applyAlignment="1">
      <alignment horizontal="center" vertical="center" wrapText="1" shrinkToFit="1"/>
    </xf>
    <xf numFmtId="4" fontId="11" fillId="5" borderId="14" xfId="0" applyNumberFormat="1" applyFont="1" applyFill="1" applyBorder="1" applyAlignment="1">
      <alignment horizontal="center" vertical="center" wrapText="1" shrinkToFit="1"/>
    </xf>
    <xf numFmtId="4" fontId="8" fillId="4" borderId="32" xfId="0" applyNumberFormat="1" applyFont="1" applyFill="1" applyBorder="1" applyAlignment="1">
      <alignment horizontal="center" vertical="center" wrapText="1"/>
    </xf>
    <xf numFmtId="4" fontId="9" fillId="3" borderId="32" xfId="0" applyNumberFormat="1" applyFont="1" applyFill="1" applyBorder="1" applyAlignment="1">
      <alignment horizontal="center" vertical="center" wrapText="1"/>
    </xf>
    <xf numFmtId="4" fontId="11" fillId="5" borderId="22" xfId="0" applyNumberFormat="1" applyFont="1" applyFill="1" applyBorder="1" applyAlignment="1">
      <alignment horizontal="center" vertical="center" wrapText="1"/>
    </xf>
    <xf numFmtId="4" fontId="11" fillId="5" borderId="14" xfId="0" applyNumberFormat="1" applyFont="1" applyFill="1" applyBorder="1" applyAlignment="1">
      <alignment horizontal="center" vertical="center" wrapText="1"/>
    </xf>
    <xf numFmtId="0" fontId="15" fillId="5" borderId="31" xfId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49" fontId="16" fillId="3" borderId="21" xfId="0" applyNumberFormat="1" applyFont="1" applyFill="1" applyBorder="1" applyAlignment="1">
      <alignment horizontal="left" vertical="center" wrapText="1"/>
    </xf>
    <xf numFmtId="4" fontId="16" fillId="6" borderId="17" xfId="0" applyNumberFormat="1" applyFont="1" applyFill="1" applyBorder="1" applyAlignment="1">
      <alignment horizontal="right" vertical="center" shrinkToFit="1"/>
    </xf>
    <xf numFmtId="4" fontId="16" fillId="6" borderId="6" xfId="0" applyNumberFormat="1" applyFont="1" applyFill="1" applyBorder="1" applyAlignment="1">
      <alignment horizontal="right" vertical="center" shrinkToFit="1"/>
    </xf>
    <xf numFmtId="4" fontId="16" fillId="6" borderId="34" xfId="0" applyNumberFormat="1" applyFont="1" applyFill="1" applyBorder="1" applyAlignment="1">
      <alignment horizontal="right" vertical="center" shrinkToFit="1"/>
    </xf>
    <xf numFmtId="4" fontId="17" fillId="6" borderId="34" xfId="0" applyNumberFormat="1" applyFont="1" applyFill="1" applyBorder="1" applyAlignment="1">
      <alignment horizontal="right" vertical="center" shrinkToFit="1"/>
    </xf>
    <xf numFmtId="4" fontId="16" fillId="6" borderId="35" xfId="0" applyNumberFormat="1" applyFont="1" applyFill="1" applyBorder="1" applyAlignment="1">
      <alignment horizontal="right" vertical="center" shrinkToFit="1"/>
    </xf>
    <xf numFmtId="4" fontId="16" fillId="6" borderId="36" xfId="0" applyNumberFormat="1" applyFont="1" applyFill="1" applyBorder="1" applyAlignment="1">
      <alignment horizontal="right" vertical="center" shrinkToFit="1"/>
    </xf>
    <xf numFmtId="4" fontId="16" fillId="6" borderId="37" xfId="0" applyNumberFormat="1" applyFont="1" applyFill="1" applyBorder="1" applyAlignment="1">
      <alignment horizontal="right" vertical="center" shrinkToFit="1"/>
    </xf>
    <xf numFmtId="4" fontId="16" fillId="6" borderId="38" xfId="0" applyNumberFormat="1" applyFont="1" applyFill="1" applyBorder="1" applyAlignment="1">
      <alignment horizontal="right" vertical="center" shrinkToFit="1"/>
    </xf>
    <xf numFmtId="4" fontId="16" fillId="6" borderId="5" xfId="0" applyNumberFormat="1" applyFont="1" applyFill="1" applyBorder="1" applyAlignment="1">
      <alignment horizontal="right" vertical="center" shrinkToFit="1"/>
    </xf>
    <xf numFmtId="4" fontId="16" fillId="6" borderId="20" xfId="0" applyNumberFormat="1" applyFont="1" applyFill="1" applyBorder="1" applyAlignment="1">
      <alignment horizontal="right" vertical="center" shrinkToFit="1"/>
    </xf>
    <xf numFmtId="4" fontId="16" fillId="6" borderId="7" xfId="0" applyNumberFormat="1" applyFont="1" applyFill="1" applyBorder="1" applyAlignment="1">
      <alignment horizontal="right" vertical="center" shrinkToFit="1"/>
    </xf>
    <xf numFmtId="4" fontId="16" fillId="6" borderId="18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49" fontId="16" fillId="3" borderId="39" xfId="0" applyNumberFormat="1" applyFont="1" applyFill="1" applyBorder="1" applyAlignment="1">
      <alignment horizontal="left" vertical="center" wrapText="1"/>
    </xf>
    <xf numFmtId="4" fontId="16" fillId="6" borderId="40" xfId="0" applyNumberFormat="1" applyFont="1" applyFill="1" applyBorder="1" applyAlignment="1">
      <alignment horizontal="right" vertical="center" shrinkToFit="1"/>
    </xf>
    <xf numFmtId="4" fontId="16" fillId="6" borderId="41" xfId="0" applyNumberFormat="1" applyFont="1" applyFill="1" applyBorder="1" applyAlignment="1">
      <alignment horizontal="right" vertical="center" shrinkToFit="1"/>
    </xf>
    <xf numFmtId="4" fontId="17" fillId="6" borderId="41" xfId="0" applyNumberFormat="1" applyFont="1" applyFill="1" applyBorder="1" applyAlignment="1">
      <alignment horizontal="right" vertical="center" shrinkToFit="1"/>
    </xf>
    <xf numFmtId="4" fontId="16" fillId="6" borderId="42" xfId="0" applyNumberFormat="1" applyFont="1" applyFill="1" applyBorder="1" applyAlignment="1">
      <alignment horizontal="right" vertical="center" shrinkToFit="1"/>
    </xf>
    <xf numFmtId="4" fontId="16" fillId="6" borderId="43" xfId="0" applyNumberFormat="1" applyFont="1" applyFill="1" applyBorder="1" applyAlignment="1">
      <alignment horizontal="right" vertical="center" shrinkToFit="1"/>
    </xf>
    <xf numFmtId="4" fontId="16" fillId="6" borderId="44" xfId="0" applyNumberFormat="1" applyFont="1" applyFill="1" applyBorder="1" applyAlignment="1">
      <alignment horizontal="right" vertical="center" shrinkToFit="1"/>
    </xf>
    <xf numFmtId="4" fontId="16" fillId="6" borderId="45" xfId="0" applyNumberFormat="1" applyFont="1" applyFill="1" applyBorder="1" applyAlignment="1">
      <alignment horizontal="right" vertical="center" shrinkToFit="1"/>
    </xf>
    <xf numFmtId="4" fontId="16" fillId="6" borderId="46" xfId="0" applyNumberFormat="1" applyFont="1" applyFill="1" applyBorder="1" applyAlignment="1">
      <alignment horizontal="right" vertical="center" shrinkToFit="1"/>
    </xf>
    <xf numFmtId="49" fontId="16" fillId="3" borderId="39" xfId="0" applyNumberFormat="1" applyFont="1" applyFill="1" applyBorder="1" applyAlignment="1">
      <alignment horizontal="left" vertical="center" shrinkToFit="1"/>
    </xf>
    <xf numFmtId="4" fontId="18" fillId="6" borderId="44" xfId="0" applyNumberFormat="1" applyFont="1" applyFill="1" applyBorder="1" applyAlignment="1">
      <alignment horizontal="right" vertical="center" shrinkToFit="1"/>
    </xf>
    <xf numFmtId="0" fontId="19" fillId="2" borderId="0" xfId="0" applyFont="1" applyFill="1" applyBorder="1" applyAlignment="1">
      <alignment vertical="center"/>
    </xf>
    <xf numFmtId="49" fontId="20" fillId="3" borderId="39" xfId="0" applyNumberFormat="1" applyFont="1" applyFill="1" applyBorder="1" applyAlignment="1">
      <alignment horizontal="left" vertical="center" shrinkToFit="1"/>
    </xf>
    <xf numFmtId="4" fontId="20" fillId="6" borderId="40" xfId="0" applyNumberFormat="1" applyFont="1" applyFill="1" applyBorder="1" applyAlignment="1">
      <alignment horizontal="right" vertical="center" shrinkToFit="1"/>
    </xf>
    <xf numFmtId="4" fontId="20" fillId="6" borderId="41" xfId="0" applyNumberFormat="1" applyFont="1" applyFill="1" applyBorder="1" applyAlignment="1">
      <alignment horizontal="right" vertical="center" shrinkToFit="1"/>
    </xf>
    <xf numFmtId="4" fontId="21" fillId="6" borderId="41" xfId="0" applyNumberFormat="1" applyFont="1" applyFill="1" applyBorder="1" applyAlignment="1">
      <alignment horizontal="right" vertical="center" shrinkToFit="1"/>
    </xf>
    <xf numFmtId="4" fontId="20" fillId="6" borderId="43" xfId="0" applyNumberFormat="1" applyFont="1" applyFill="1" applyBorder="1" applyAlignment="1">
      <alignment horizontal="right" vertical="center" shrinkToFit="1"/>
    </xf>
    <xf numFmtId="4" fontId="20" fillId="6" borderId="42" xfId="0" applyNumberFormat="1" applyFont="1" applyFill="1" applyBorder="1" applyAlignment="1">
      <alignment horizontal="right" vertical="center" shrinkToFit="1"/>
    </xf>
    <xf numFmtId="4" fontId="20" fillId="6" borderId="44" xfId="0" applyNumberFormat="1" applyFont="1" applyFill="1" applyBorder="1" applyAlignment="1">
      <alignment horizontal="right" vertical="center" shrinkToFit="1"/>
    </xf>
    <xf numFmtId="4" fontId="20" fillId="6" borderId="45" xfId="0" applyNumberFormat="1" applyFont="1" applyFill="1" applyBorder="1" applyAlignment="1">
      <alignment horizontal="right" vertical="center" shrinkToFit="1"/>
    </xf>
    <xf numFmtId="4" fontId="20" fillId="6" borderId="46" xfId="0" applyNumberFormat="1" applyFont="1" applyFill="1" applyBorder="1" applyAlignment="1">
      <alignment horizontal="right" vertical="center" shrinkToFit="1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6" fillId="3" borderId="32" xfId="0" applyNumberFormat="1" applyFont="1" applyFill="1" applyBorder="1" applyAlignment="1">
      <alignment horizontal="left" vertical="center" wrapText="1"/>
    </xf>
    <xf numFmtId="4" fontId="18" fillId="6" borderId="28" xfId="0" applyNumberFormat="1" applyFont="1" applyFill="1" applyBorder="1" applyAlignment="1">
      <alignment horizontal="right" vertical="center" shrinkToFit="1"/>
    </xf>
    <xf numFmtId="4" fontId="18" fillId="6" borderId="29" xfId="0" applyNumberFormat="1" applyFont="1" applyFill="1" applyBorder="1" applyAlignment="1">
      <alignment horizontal="right" vertical="center" shrinkToFit="1"/>
    </xf>
    <xf numFmtId="4" fontId="16" fillId="6" borderId="29" xfId="0" applyNumberFormat="1" applyFont="1" applyFill="1" applyBorder="1" applyAlignment="1">
      <alignment horizontal="right" vertical="center" shrinkToFit="1"/>
    </xf>
    <xf numFmtId="4" fontId="17" fillId="6" borderId="29" xfId="0" applyNumberFormat="1" applyFont="1" applyFill="1" applyBorder="1" applyAlignment="1">
      <alignment horizontal="right" vertical="center" shrinkToFit="1"/>
    </xf>
    <xf numFmtId="4" fontId="18" fillId="6" borderId="47" xfId="0" applyNumberFormat="1" applyFont="1" applyFill="1" applyBorder="1" applyAlignment="1">
      <alignment horizontal="right" vertical="center" shrinkToFit="1"/>
    </xf>
    <xf numFmtId="4" fontId="16" fillId="6" borderId="12" xfId="0" applyNumberFormat="1" applyFont="1" applyFill="1" applyBorder="1" applyAlignment="1">
      <alignment horizontal="right" vertical="center" shrinkToFit="1"/>
    </xf>
    <xf numFmtId="4" fontId="16" fillId="6" borderId="13" xfId="0" applyNumberFormat="1" applyFont="1" applyFill="1" applyBorder="1" applyAlignment="1">
      <alignment horizontal="right" vertical="center" shrinkToFit="1"/>
    </xf>
    <xf numFmtId="4" fontId="18" fillId="6" borderId="48" xfId="0" applyNumberFormat="1" applyFont="1" applyFill="1" applyBorder="1" applyAlignment="1">
      <alignment horizontal="right" vertical="center" shrinkToFit="1"/>
    </xf>
    <xf numFmtId="4" fontId="16" fillId="6" borderId="49" xfId="0" applyNumberFormat="1" applyFont="1" applyFill="1" applyBorder="1" applyAlignment="1">
      <alignment horizontal="right" vertical="center" shrinkToFit="1"/>
    </xf>
    <xf numFmtId="4" fontId="18" fillId="6" borderId="49" xfId="0" applyNumberFormat="1" applyFont="1" applyFill="1" applyBorder="1" applyAlignment="1">
      <alignment horizontal="right" vertical="center" shrinkToFit="1"/>
    </xf>
    <xf numFmtId="4" fontId="18" fillId="6" borderId="13" xfId="0" applyNumberFormat="1" applyFont="1" applyFill="1" applyBorder="1" applyAlignment="1">
      <alignment horizontal="right" vertical="center" shrinkToFit="1"/>
    </xf>
    <xf numFmtId="4" fontId="16" fillId="6" borderId="14" xfId="0" applyNumberFormat="1" applyFont="1" applyFill="1" applyBorder="1" applyAlignment="1">
      <alignment horizontal="right" vertical="center" shrinkToFit="1"/>
    </xf>
    <xf numFmtId="4" fontId="16" fillId="6" borderId="33" xfId="0" applyNumberFormat="1" applyFont="1" applyFill="1" applyBorder="1" applyAlignment="1">
      <alignment horizontal="right" vertical="center" shrinkToFit="1"/>
    </xf>
    <xf numFmtId="49" fontId="3" fillId="3" borderId="15" xfId="0" applyNumberFormat="1" applyFont="1" applyFill="1" applyBorder="1" applyAlignment="1">
      <alignment horizontal="center" vertical="center" shrinkToFit="1"/>
    </xf>
    <xf numFmtId="4" fontId="3" fillId="6" borderId="8" xfId="0" applyNumberFormat="1" applyFont="1" applyFill="1" applyBorder="1" applyAlignment="1">
      <alignment horizontal="right" vertical="center" shrinkToFit="1"/>
    </xf>
    <xf numFmtId="4" fontId="3" fillId="6" borderId="9" xfId="0" applyNumberFormat="1" applyFont="1" applyFill="1" applyBorder="1" applyAlignment="1">
      <alignment horizontal="right" vertical="center" shrinkToFit="1"/>
    </xf>
    <xf numFmtId="4" fontId="23" fillId="6" borderId="9" xfId="0" applyNumberFormat="1" applyFont="1" applyFill="1" applyBorder="1" applyAlignment="1">
      <alignment horizontal="right" vertical="center" shrinkToFit="1"/>
    </xf>
    <xf numFmtId="4" fontId="3" fillId="6" borderId="11" xfId="0" applyNumberFormat="1" applyFont="1" applyFill="1" applyBorder="1" applyAlignment="1">
      <alignment horizontal="right" vertical="center" shrinkToFit="1"/>
    </xf>
    <xf numFmtId="4" fontId="3" fillId="6" borderId="50" xfId="0" applyNumberFormat="1" applyFont="1" applyFill="1" applyBorder="1" applyAlignment="1">
      <alignment horizontal="right" vertical="center" shrinkToFit="1"/>
    </xf>
    <xf numFmtId="4" fontId="3" fillId="6" borderId="3" xfId="0" applyNumberFormat="1" applyFont="1" applyFill="1" applyBorder="1" applyAlignment="1">
      <alignment horizontal="right" vertical="center" shrinkToFit="1"/>
    </xf>
    <xf numFmtId="4" fontId="3" fillId="6" borderId="10" xfId="0" applyNumberFormat="1" applyFont="1" applyFill="1" applyBorder="1" applyAlignment="1">
      <alignment horizontal="right" vertical="center" shrinkToFit="1"/>
    </xf>
    <xf numFmtId="4" fontId="3" fillId="6" borderId="1" xfId="0" applyNumberFormat="1" applyFont="1" applyFill="1" applyBorder="1" applyAlignment="1">
      <alignment horizontal="right" vertical="center" shrinkToFit="1"/>
    </xf>
    <xf numFmtId="49" fontId="16" fillId="3" borderId="18" xfId="0" applyNumberFormat="1" applyFont="1" applyFill="1" applyBorder="1" applyAlignment="1">
      <alignment horizontal="left" vertical="center" wrapText="1"/>
    </xf>
    <xf numFmtId="4" fontId="17" fillId="6" borderId="6" xfId="0" applyNumberFormat="1" applyFont="1" applyFill="1" applyBorder="1" applyAlignment="1">
      <alignment horizontal="right" vertical="center" shrinkToFit="1"/>
    </xf>
    <xf numFmtId="49" fontId="16" fillId="3" borderId="46" xfId="0" applyNumberFormat="1" applyFont="1" applyFill="1" applyBorder="1" applyAlignment="1">
      <alignment horizontal="left" vertical="center" wrapText="1"/>
    </xf>
    <xf numFmtId="4" fontId="18" fillId="6" borderId="41" xfId="0" applyNumberFormat="1" applyFont="1" applyFill="1" applyBorder="1" applyAlignment="1">
      <alignment horizontal="right" vertical="center" shrinkToFit="1"/>
    </xf>
    <xf numFmtId="4" fontId="18" fillId="6" borderId="42" xfId="0" applyNumberFormat="1" applyFont="1" applyFill="1" applyBorder="1" applyAlignment="1">
      <alignment horizontal="right" vertical="center" shrinkToFit="1"/>
    </xf>
    <xf numFmtId="4" fontId="18" fillId="6" borderId="43" xfId="0" applyNumberFormat="1" applyFont="1" applyFill="1" applyBorder="1" applyAlignment="1">
      <alignment horizontal="right" vertical="center" shrinkToFit="1"/>
    </xf>
    <xf numFmtId="4" fontId="18" fillId="6" borderId="40" xfId="0" applyNumberFormat="1" applyFont="1" applyFill="1" applyBorder="1" applyAlignment="1">
      <alignment horizontal="right" vertical="center" shrinkToFit="1"/>
    </xf>
    <xf numFmtId="4" fontId="18" fillId="6" borderId="46" xfId="0" applyNumberFormat="1" applyFont="1" applyFill="1" applyBorder="1" applyAlignment="1">
      <alignment horizontal="right" vertical="center" shrinkToFit="1"/>
    </xf>
    <xf numFmtId="49" fontId="16" fillId="3" borderId="24" xfId="0" applyNumberFormat="1" applyFont="1" applyFill="1" applyBorder="1" applyAlignment="1">
      <alignment horizontal="left" vertical="center" wrapText="1"/>
    </xf>
    <xf numFmtId="4" fontId="16" fillId="6" borderId="28" xfId="0" applyNumberFormat="1" applyFont="1" applyFill="1" applyBorder="1" applyAlignment="1">
      <alignment horizontal="right" vertical="center" shrinkToFit="1"/>
    </xf>
    <xf numFmtId="4" fontId="16" fillId="6" borderId="47" xfId="0" applyNumberFormat="1" applyFont="1" applyFill="1" applyBorder="1" applyAlignment="1">
      <alignment horizontal="right" vertical="center" shrinkToFit="1"/>
    </xf>
    <xf numFmtId="4" fontId="18" fillId="6" borderId="24" xfId="0" applyNumberFormat="1" applyFont="1" applyFill="1" applyBorder="1" applyAlignment="1">
      <alignment horizontal="right" vertical="center" shrinkToFit="1"/>
    </xf>
    <xf numFmtId="4" fontId="16" fillId="6" borderId="51" xfId="0" applyNumberFormat="1" applyFont="1" applyFill="1" applyBorder="1" applyAlignment="1">
      <alignment horizontal="right" vertical="center" shrinkToFit="1"/>
    </xf>
    <xf numFmtId="4" fontId="16" fillId="6" borderId="26" xfId="0" applyNumberFormat="1" applyFont="1" applyFill="1" applyBorder="1" applyAlignment="1">
      <alignment horizontal="right" vertical="center" shrinkToFit="1"/>
    </xf>
    <xf numFmtId="4" fontId="18" fillId="6" borderId="26" xfId="0" applyNumberFormat="1" applyFont="1" applyFill="1" applyBorder="1" applyAlignment="1">
      <alignment horizontal="right" vertical="center" shrinkToFit="1"/>
    </xf>
    <xf numFmtId="49" fontId="3" fillId="3" borderId="4" xfId="0" applyNumberFormat="1" applyFont="1" applyFill="1" applyBorder="1" applyAlignment="1">
      <alignment horizontal="center" vertical="center" shrinkToFit="1"/>
    </xf>
    <xf numFmtId="4" fontId="3" fillId="6" borderId="52" xfId="0" applyNumberFormat="1" applyFont="1" applyFill="1" applyBorder="1" applyAlignment="1">
      <alignment horizontal="right" vertical="center" shrinkToFit="1"/>
    </xf>
    <xf numFmtId="4" fontId="3" fillId="6" borderId="53" xfId="0" applyNumberFormat="1" applyFont="1" applyFill="1" applyBorder="1" applyAlignment="1">
      <alignment horizontal="right" vertical="center" shrinkToFit="1"/>
    </xf>
    <xf numFmtId="4" fontId="23" fillId="6" borderId="53" xfId="0" applyNumberFormat="1" applyFont="1" applyFill="1" applyBorder="1" applyAlignment="1">
      <alignment horizontal="right" vertical="center" shrinkToFit="1"/>
    </xf>
    <xf numFmtId="4" fontId="3" fillId="6" borderId="54" xfId="0" applyNumberFormat="1" applyFont="1" applyFill="1" applyBorder="1" applyAlignment="1">
      <alignment horizontal="right" vertical="center" shrinkToFit="1"/>
    </xf>
    <xf numFmtId="4" fontId="3" fillId="6" borderId="55" xfId="0" applyNumberFormat="1" applyFont="1" applyFill="1" applyBorder="1" applyAlignment="1">
      <alignment horizontal="right" vertical="center" shrinkToFit="1"/>
    </xf>
    <xf numFmtId="4" fontId="3" fillId="6" borderId="56" xfId="0" applyNumberFormat="1" applyFont="1" applyFill="1" applyBorder="1" applyAlignment="1">
      <alignment horizontal="right" vertical="center" shrinkToFit="1"/>
    </xf>
    <xf numFmtId="4" fontId="3" fillId="6" borderId="57" xfId="0" applyNumberFormat="1" applyFont="1" applyFill="1" applyBorder="1" applyAlignment="1">
      <alignment horizontal="right" vertical="center" shrinkToFit="1"/>
    </xf>
    <xf numFmtId="4" fontId="3" fillId="6" borderId="4" xfId="0" applyNumberFormat="1" applyFont="1" applyFill="1" applyBorder="1" applyAlignment="1">
      <alignment horizontal="right" vertical="center" shrinkToFit="1"/>
    </xf>
    <xf numFmtId="4" fontId="17" fillId="6" borderId="13" xfId="0" applyNumberFormat="1" applyFont="1" applyFill="1" applyBorder="1" applyAlignment="1">
      <alignment horizontal="right" vertical="center" shrinkToFit="1"/>
    </xf>
    <xf numFmtId="4" fontId="16" fillId="6" borderId="48" xfId="0" applyNumberFormat="1" applyFont="1" applyFill="1" applyBorder="1" applyAlignment="1">
      <alignment horizontal="right" vertical="center" shrinkToFit="1"/>
    </xf>
    <xf numFmtId="4" fontId="16" fillId="6" borderId="24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49" fontId="3" fillId="3" borderId="16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Alignment="1">
      <alignment vertical="center"/>
    </xf>
    <xf numFmtId="4" fontId="16" fillId="6" borderId="30" xfId="0" applyNumberFormat="1" applyFont="1" applyFill="1" applyBorder="1" applyAlignment="1">
      <alignment horizontal="right" vertical="center" shrinkToFit="1"/>
    </xf>
    <xf numFmtId="49" fontId="3" fillId="3" borderId="58" xfId="0" applyNumberFormat="1" applyFont="1" applyFill="1" applyBorder="1" applyAlignment="1">
      <alignment horizontal="center" vertical="center" shrinkToFit="1"/>
    </xf>
    <xf numFmtId="4" fontId="3" fillId="6" borderId="59" xfId="0" applyNumberFormat="1" applyFont="1" applyFill="1" applyBorder="1" applyAlignment="1">
      <alignment horizontal="right" vertical="center" shrinkToFit="1"/>
    </xf>
    <xf numFmtId="4" fontId="3" fillId="6" borderId="60" xfId="0" applyNumberFormat="1" applyFont="1" applyFill="1" applyBorder="1" applyAlignment="1">
      <alignment horizontal="right" vertical="center" shrinkToFit="1"/>
    </xf>
    <xf numFmtId="4" fontId="23" fillId="6" borderId="60" xfId="0" applyNumberFormat="1" applyFont="1" applyFill="1" applyBorder="1" applyAlignment="1">
      <alignment horizontal="right" vertical="center" shrinkToFit="1"/>
    </xf>
    <xf numFmtId="4" fontId="3" fillId="6" borderId="61" xfId="0" applyNumberFormat="1" applyFont="1" applyFill="1" applyBorder="1" applyAlignment="1">
      <alignment horizontal="right" vertical="center" shrinkToFit="1"/>
    </xf>
    <xf numFmtId="4" fontId="3" fillId="6" borderId="58" xfId="0" applyNumberFormat="1" applyFont="1" applyFill="1" applyBorder="1" applyAlignment="1">
      <alignment horizontal="right" vertical="center" shrinkToFit="1"/>
    </xf>
    <xf numFmtId="4" fontId="3" fillId="6" borderId="62" xfId="0" applyNumberFormat="1" applyFont="1" applyFill="1" applyBorder="1" applyAlignment="1">
      <alignment horizontal="right" vertical="center" shrinkToFit="1"/>
    </xf>
    <xf numFmtId="4" fontId="3" fillId="6" borderId="63" xfId="0" applyNumberFormat="1" applyFont="1" applyFill="1" applyBorder="1" applyAlignment="1">
      <alignment horizontal="right" vertical="center" shrinkToFit="1"/>
    </xf>
    <xf numFmtId="0" fontId="3" fillId="3" borderId="58" xfId="0" applyFont="1" applyFill="1" applyBorder="1" applyAlignment="1">
      <alignment horizontal="center" vertical="center" shrinkToFit="1"/>
    </xf>
    <xf numFmtId="4" fontId="3" fillId="3" borderId="62" xfId="0" applyNumberFormat="1" applyFont="1" applyFill="1" applyBorder="1" applyAlignment="1">
      <alignment horizontal="right" vertical="center" shrinkToFit="1"/>
    </xf>
    <xf numFmtId="4" fontId="3" fillId="3" borderId="60" xfId="0" applyNumberFormat="1" applyFont="1" applyFill="1" applyBorder="1" applyAlignment="1">
      <alignment horizontal="right" vertical="center" shrinkToFit="1"/>
    </xf>
    <xf numFmtId="4" fontId="3" fillId="3" borderId="61" xfId="0" applyNumberFormat="1" applyFont="1" applyFill="1" applyBorder="1" applyAlignment="1">
      <alignment horizontal="right" vertical="center" shrinkToFit="1"/>
    </xf>
    <xf numFmtId="4" fontId="3" fillId="3" borderId="63" xfId="0" applyNumberFormat="1" applyFont="1" applyFill="1" applyBorder="1" applyAlignment="1">
      <alignment horizontal="right" vertical="center" shrinkToFit="1"/>
    </xf>
    <xf numFmtId="4" fontId="3" fillId="3" borderId="64" xfId="0" applyNumberFormat="1" applyFont="1" applyFill="1" applyBorder="1" applyAlignment="1">
      <alignment horizontal="right" vertical="center" shrinkToFit="1"/>
    </xf>
    <xf numFmtId="4" fontId="3" fillId="3" borderId="58" xfId="0" applyNumberFormat="1" applyFont="1" applyFill="1" applyBorder="1" applyAlignment="1">
      <alignment horizontal="right" vertical="center" shrinkToFit="1"/>
    </xf>
    <xf numFmtId="4" fontId="3" fillId="3" borderId="6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/>
    </xf>
    <xf numFmtId="4" fontId="3" fillId="7" borderId="35" xfId="0" applyNumberFormat="1" applyFont="1" applyFill="1" applyBorder="1" applyAlignment="1">
      <alignment horizontal="center" vertical="center"/>
    </xf>
    <xf numFmtId="4" fontId="3" fillId="7" borderId="22" xfId="0" applyNumberFormat="1" applyFont="1" applyFill="1" applyBorder="1" applyAlignment="1">
      <alignment horizontal="center" vertical="center"/>
    </xf>
    <xf numFmtId="4" fontId="3" fillId="7" borderId="13" xfId="0" applyNumberFormat="1" applyFont="1" applyFill="1" applyBorder="1" applyAlignment="1">
      <alignment horizontal="center" vertical="center"/>
    </xf>
    <xf numFmtId="4" fontId="3" fillId="7" borderId="48" xfId="0" applyNumberFormat="1" applyFont="1" applyFill="1" applyBorder="1" applyAlignment="1">
      <alignment horizontal="center" vertical="center"/>
    </xf>
    <xf numFmtId="4" fontId="3" fillId="4" borderId="68" xfId="0" applyNumberFormat="1" applyFont="1" applyFill="1" applyBorder="1" applyAlignment="1">
      <alignment horizontal="center" vertical="center" wrapText="1"/>
    </xf>
    <xf numFmtId="4" fontId="3" fillId="4" borderId="69" xfId="0" applyNumberFormat="1" applyFont="1" applyFill="1" applyBorder="1" applyAlignment="1">
      <alignment horizontal="center" vertical="center" wrapText="1"/>
    </xf>
    <xf numFmtId="4" fontId="3" fillId="4" borderId="70" xfId="0" applyNumberFormat="1" applyFont="1" applyFill="1" applyBorder="1" applyAlignment="1">
      <alignment horizontal="center" vertical="center" wrapText="1"/>
    </xf>
    <xf numFmtId="4" fontId="8" fillId="4" borderId="31" xfId="0" applyNumberFormat="1" applyFont="1" applyFill="1" applyBorder="1" applyAlignment="1">
      <alignment horizontal="center" vertical="center" wrapText="1" shrinkToFit="1"/>
    </xf>
    <xf numFmtId="4" fontId="3" fillId="4" borderId="23" xfId="0" applyNumberFormat="1" applyFont="1" applyFill="1" applyBorder="1" applyAlignment="1">
      <alignment horizontal="center" vertical="center"/>
    </xf>
    <xf numFmtId="4" fontId="3" fillId="4" borderId="66" xfId="0" applyNumberFormat="1" applyFont="1" applyFill="1" applyBorder="1" applyAlignment="1">
      <alignment horizontal="center" vertical="center"/>
    </xf>
    <xf numFmtId="4" fontId="3" fillId="4" borderId="67" xfId="0" applyNumberFormat="1" applyFont="1" applyFill="1" applyBorder="1" applyAlignment="1">
      <alignment horizontal="center" vertical="center"/>
    </xf>
    <xf numFmtId="0" fontId="9" fillId="3" borderId="71" xfId="1" applyFont="1" applyFill="1" applyBorder="1" applyAlignment="1">
      <alignment horizontal="center" vertical="center" wrapText="1"/>
    </xf>
    <xf numFmtId="0" fontId="9" fillId="3" borderId="69" xfId="1" applyFont="1" applyFill="1" applyBorder="1" applyAlignment="1">
      <alignment horizontal="center" vertical="center" wrapText="1"/>
    </xf>
    <xf numFmtId="0" fontId="9" fillId="3" borderId="70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72" xfId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0" fontId="12" fillId="5" borderId="52" xfId="1" applyFont="1" applyFill="1" applyBorder="1" applyAlignment="1">
      <alignment horizontal="center" vertical="center" wrapText="1"/>
    </xf>
    <xf numFmtId="0" fontId="12" fillId="5" borderId="53" xfId="1" applyFont="1" applyFill="1" applyBorder="1" applyAlignment="1">
      <alignment horizontal="center" vertical="center" wrapText="1"/>
    </xf>
    <xf numFmtId="0" fontId="13" fillId="5" borderId="57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1" fillId="3" borderId="24" xfId="1" applyFont="1" applyFill="1" applyBorder="1" applyAlignment="1">
      <alignment horizontal="center" vertical="center" wrapText="1"/>
    </xf>
    <xf numFmtId="4" fontId="11" fillId="5" borderId="8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horizontal="center" vertical="center"/>
    </xf>
    <xf numFmtId="4" fontId="11" fillId="5" borderId="10" xfId="0" applyNumberFormat="1" applyFont="1" applyFill="1" applyBorder="1" applyAlignment="1">
      <alignment horizontal="center" vertical="center"/>
    </xf>
    <xf numFmtId="4" fontId="11" fillId="5" borderId="8" xfId="0" applyNumberFormat="1" applyFont="1" applyFill="1" applyBorder="1" applyAlignment="1">
      <alignment horizontal="center" vertical="center" wrapText="1" shrinkToFit="1"/>
    </xf>
    <xf numFmtId="4" fontId="11" fillId="5" borderId="10" xfId="0" applyNumberFormat="1" applyFont="1" applyFill="1" applyBorder="1" applyAlignment="1">
      <alignment horizontal="center" vertical="center" wrapText="1" shrinkToFi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58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49" fontId="15" fillId="3" borderId="18" xfId="0" applyNumberFormat="1" applyFont="1" applyFill="1" applyBorder="1" applyAlignment="1">
      <alignment horizontal="left" vertical="center" wrapText="1"/>
    </xf>
    <xf numFmtId="4" fontId="15" fillId="6" borderId="17" xfId="0" applyNumberFormat="1" applyFont="1" applyFill="1" applyBorder="1" applyAlignment="1">
      <alignment horizontal="right" vertical="center" shrinkToFit="1"/>
    </xf>
    <xf numFmtId="4" fontId="15" fillId="6" borderId="6" xfId="0" applyNumberFormat="1" applyFont="1" applyFill="1" applyBorder="1" applyAlignment="1">
      <alignment horizontal="right" vertical="center" shrinkToFit="1"/>
    </xf>
    <xf numFmtId="4" fontId="15" fillId="6" borderId="35" xfId="0" applyNumberFormat="1" applyFont="1" applyFill="1" applyBorder="1" applyAlignment="1">
      <alignment horizontal="right" vertical="center" shrinkToFit="1"/>
    </xf>
    <xf numFmtId="4" fontId="15" fillId="6" borderId="20" xfId="0" applyNumberFormat="1" applyFont="1" applyFill="1" applyBorder="1" applyAlignment="1">
      <alignment horizontal="right" vertical="center" shrinkToFit="1"/>
    </xf>
    <xf numFmtId="4" fontId="24" fillId="6" borderId="19" xfId="0" applyNumberFormat="1" applyFont="1" applyFill="1" applyBorder="1" applyAlignment="1">
      <alignment horizontal="right" vertical="center" shrinkToFit="1"/>
    </xf>
    <xf numFmtId="4" fontId="15" fillId="6" borderId="18" xfId="0" applyNumberFormat="1" applyFont="1" applyFill="1" applyBorder="1" applyAlignment="1">
      <alignment horizontal="right" vertical="center" shrinkToFit="1"/>
    </xf>
    <xf numFmtId="4" fontId="15" fillId="6" borderId="17" xfId="0" applyNumberFormat="1" applyFont="1" applyFill="1" applyBorder="1" applyAlignment="1">
      <alignment vertical="center" shrinkToFit="1"/>
    </xf>
    <xf numFmtId="4" fontId="15" fillId="6" borderId="6" xfId="0" applyNumberFormat="1" applyFont="1" applyFill="1" applyBorder="1" applyAlignment="1">
      <alignment vertical="center" shrinkToFit="1"/>
    </xf>
    <xf numFmtId="4" fontId="15" fillId="6" borderId="35" xfId="0" applyNumberFormat="1" applyFont="1" applyFill="1" applyBorder="1" applyAlignment="1">
      <alignment vertical="center" shrinkToFit="1"/>
    </xf>
    <xf numFmtId="4" fontId="15" fillId="6" borderId="18" xfId="0" applyNumberFormat="1" applyFont="1" applyFill="1" applyBorder="1" applyAlignment="1">
      <alignment vertical="center" shrinkToFit="1"/>
    </xf>
    <xf numFmtId="4" fontId="15" fillId="6" borderId="21" xfId="0" applyNumberFormat="1" applyFont="1" applyFill="1" applyBorder="1" applyAlignment="1">
      <alignment horizontal="right" vertical="center" shrinkToFi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17" fillId="6" borderId="73" xfId="0" applyNumberFormat="1" applyFont="1" applyFill="1" applyBorder="1" applyAlignment="1">
      <alignment horizontal="right" vertical="center" shrinkToFit="1"/>
    </xf>
    <xf numFmtId="4" fontId="16" fillId="6" borderId="39" xfId="0" applyNumberFormat="1" applyFont="1" applyFill="1" applyBorder="1" applyAlignment="1">
      <alignment horizontal="right" vertical="center" shrinkToFit="1"/>
    </xf>
    <xf numFmtId="49" fontId="16" fillId="3" borderId="33" xfId="0" applyNumberFormat="1" applyFont="1" applyFill="1" applyBorder="1" applyAlignment="1">
      <alignment horizontal="left" vertical="center" wrapText="1"/>
    </xf>
    <xf numFmtId="4" fontId="16" fillId="6" borderId="22" xfId="0" applyNumberFormat="1" applyFont="1" applyFill="1" applyBorder="1" applyAlignment="1">
      <alignment horizontal="right" vertical="center" shrinkToFit="1"/>
    </xf>
    <xf numFmtId="4" fontId="17" fillId="6" borderId="27" xfId="0" applyNumberFormat="1" applyFont="1" applyFill="1" applyBorder="1" applyAlignment="1">
      <alignment horizontal="right" vertical="center" shrinkToFit="1"/>
    </xf>
    <xf numFmtId="4" fontId="16" fillId="6" borderId="74" xfId="0" applyNumberFormat="1" applyFont="1" applyFill="1" applyBorder="1" applyAlignment="1">
      <alignment horizontal="right" vertical="center" shrinkToFit="1"/>
    </xf>
    <xf numFmtId="49" fontId="3" fillId="3" borderId="31" xfId="0" applyNumberFormat="1" applyFont="1" applyFill="1" applyBorder="1" applyAlignment="1">
      <alignment horizontal="center" vertical="center" shrinkToFit="1"/>
    </xf>
    <xf numFmtId="4" fontId="3" fillId="6" borderId="71" xfId="0" applyNumberFormat="1" applyFont="1" applyFill="1" applyBorder="1" applyAlignment="1">
      <alignment horizontal="right" vertical="center" shrinkToFit="1"/>
    </xf>
    <xf numFmtId="4" fontId="3" fillId="6" borderId="68" xfId="0" applyNumberFormat="1" applyFont="1" applyFill="1" applyBorder="1" applyAlignment="1">
      <alignment horizontal="right" vertical="center" shrinkToFit="1"/>
    </xf>
    <xf numFmtId="4" fontId="3" fillId="6" borderId="67" xfId="0" applyNumberFormat="1" applyFont="1" applyFill="1" applyBorder="1" applyAlignment="1">
      <alignment horizontal="right" vertical="center" shrinkToFit="1"/>
    </xf>
    <xf numFmtId="4" fontId="3" fillId="6" borderId="31" xfId="0" applyNumberFormat="1" applyFont="1" applyFill="1" applyBorder="1" applyAlignment="1">
      <alignment horizontal="right" vertical="center" shrinkToFit="1"/>
    </xf>
    <xf numFmtId="4" fontId="3" fillId="6" borderId="66" xfId="0" applyNumberFormat="1" applyFont="1" applyFill="1" applyBorder="1" applyAlignment="1">
      <alignment horizontal="right" vertical="center" shrinkToFit="1"/>
    </xf>
    <xf numFmtId="4" fontId="3" fillId="6" borderId="75" xfId="0" applyNumberFormat="1" applyFont="1" applyFill="1" applyBorder="1" applyAlignment="1">
      <alignment horizontal="right" vertical="center" shrinkToFit="1"/>
    </xf>
    <xf numFmtId="0" fontId="25" fillId="2" borderId="0" xfId="0" applyFont="1" applyFill="1" applyBorder="1" applyAlignment="1">
      <alignment vertical="center"/>
    </xf>
    <xf numFmtId="49" fontId="16" fillId="3" borderId="76" xfId="0" applyNumberFormat="1" applyFont="1" applyFill="1" applyBorder="1" applyAlignment="1">
      <alignment horizontal="left" vertical="center" wrapText="1"/>
    </xf>
    <xf numFmtId="4" fontId="16" fillId="6" borderId="77" xfId="0" applyNumberFormat="1" applyFont="1" applyFill="1" applyBorder="1" applyAlignment="1">
      <alignment horizontal="right" vertical="center" shrinkToFit="1"/>
    </xf>
    <xf numFmtId="4" fontId="17" fillId="6" borderId="78" xfId="0" applyNumberFormat="1" applyFont="1" applyFill="1" applyBorder="1" applyAlignment="1">
      <alignment horizontal="right" vertical="center" shrinkToFit="1"/>
    </xf>
    <xf numFmtId="4" fontId="16" fillId="6" borderId="76" xfId="0" applyNumberFormat="1" applyFont="1" applyFill="1" applyBorder="1" applyAlignment="1">
      <alignment horizontal="right" vertical="center" shrinkToFit="1"/>
    </xf>
    <xf numFmtId="4" fontId="16" fillId="6" borderId="79" xfId="0" applyNumberFormat="1" applyFont="1" applyFill="1" applyBorder="1" applyAlignment="1">
      <alignment horizontal="right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6" borderId="2" xfId="0" applyNumberFormat="1" applyFont="1" applyFill="1" applyBorder="1" applyAlignment="1">
      <alignment horizontal="right" vertical="center" shrinkToFit="1"/>
    </xf>
    <xf numFmtId="4" fontId="17" fillId="6" borderId="19" xfId="0" applyNumberFormat="1" applyFont="1" applyFill="1" applyBorder="1" applyAlignment="1">
      <alignment horizontal="right" vertical="center" shrinkToFit="1"/>
    </xf>
    <xf numFmtId="4" fontId="17" fillId="6" borderId="25" xfId="0" applyNumberFormat="1" applyFont="1" applyFill="1" applyBorder="1" applyAlignment="1">
      <alignment horizontal="right" vertical="center" shrinkToFit="1"/>
    </xf>
    <xf numFmtId="4" fontId="23" fillId="6" borderId="64" xfId="0" applyNumberFormat="1" applyFont="1" applyFill="1" applyBorder="1" applyAlignment="1">
      <alignment horizontal="right" vertical="center" shrinkToFit="1"/>
    </xf>
    <xf numFmtId="4" fontId="16" fillId="6" borderId="63" xfId="0" applyNumberFormat="1" applyFont="1" applyFill="1" applyBorder="1" applyAlignment="1">
      <alignment horizontal="right" vertical="center" shrinkToFit="1"/>
    </xf>
    <xf numFmtId="4" fontId="3" fillId="6" borderId="69" xfId="0" applyNumberFormat="1" applyFont="1" applyFill="1" applyBorder="1" applyAlignment="1">
      <alignment horizontal="right" vertical="center" shrinkToFit="1"/>
    </xf>
    <xf numFmtId="4" fontId="3" fillId="6" borderId="72" xfId="0" applyNumberFormat="1" applyFont="1" applyFill="1" applyBorder="1" applyAlignment="1">
      <alignment horizontal="right" vertical="center" shrinkToFit="1"/>
    </xf>
    <xf numFmtId="4" fontId="23" fillId="6" borderId="66" xfId="0" applyNumberFormat="1" applyFont="1" applyFill="1" applyBorder="1" applyAlignment="1">
      <alignment horizontal="right" vertical="center" shrinkToFit="1"/>
    </xf>
    <xf numFmtId="4" fontId="16" fillId="6" borderId="67" xfId="0" applyNumberFormat="1" applyFont="1" applyFill="1" applyBorder="1" applyAlignment="1">
      <alignment horizontal="right" vertical="center" shrinkToFit="1"/>
    </xf>
    <xf numFmtId="4" fontId="3" fillId="3" borderId="31" xfId="0" applyNumberFormat="1" applyFont="1" applyFill="1" applyBorder="1" applyAlignment="1">
      <alignment horizontal="right" vertical="center" shrinkToFit="1"/>
    </xf>
    <xf numFmtId="4" fontId="3" fillId="3" borderId="59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4" fontId="3" fillId="4" borderId="70" xfId="0" applyNumberFormat="1" applyFont="1" applyFill="1" applyBorder="1" applyAlignment="1">
      <alignment horizontal="center" vertical="center"/>
    </xf>
    <xf numFmtId="4" fontId="3" fillId="4" borderId="71" xfId="0" applyNumberFormat="1" applyFont="1" applyFill="1" applyBorder="1" applyAlignment="1">
      <alignment horizontal="center" vertical="center"/>
    </xf>
    <xf numFmtId="4" fontId="3" fillId="4" borderId="69" xfId="0" applyNumberFormat="1" applyFont="1" applyFill="1" applyBorder="1" applyAlignment="1">
      <alignment horizontal="center" vertical="center"/>
    </xf>
    <xf numFmtId="4" fontId="3" fillId="4" borderId="72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4" fontId="8" fillId="4" borderId="31" xfId="0" applyNumberFormat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1" fillId="3" borderId="35" xfId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8" fillId="4" borderId="35" xfId="0" applyNumberFormat="1" applyFont="1" applyFill="1" applyBorder="1" applyAlignment="1">
      <alignment horizontal="center" vertical="center" wrapText="1"/>
    </xf>
    <xf numFmtId="4" fontId="9" fillId="3" borderId="35" xfId="0" applyNumberFormat="1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1" fillId="3" borderId="48" xfId="1" applyFont="1" applyFill="1" applyBorder="1" applyAlignment="1">
      <alignment horizontal="center" vertical="center" wrapText="1"/>
    </xf>
    <xf numFmtId="4" fontId="8" fillId="4" borderId="49" xfId="0" applyNumberFormat="1" applyFont="1" applyFill="1" applyBorder="1" applyAlignment="1">
      <alignment horizontal="center" vertical="center" wrapText="1"/>
    </xf>
    <xf numFmtId="4" fontId="11" fillId="5" borderId="22" xfId="0" applyNumberFormat="1" applyFont="1" applyFill="1" applyBorder="1" applyAlignment="1">
      <alignment horizontal="center" vertical="center"/>
    </xf>
    <xf numFmtId="4" fontId="11" fillId="5" borderId="13" xfId="0" applyNumberFormat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 wrapText="1"/>
    </xf>
    <xf numFmtId="4" fontId="11" fillId="5" borderId="12" xfId="0" applyNumberFormat="1" applyFont="1" applyFill="1" applyBorder="1" applyAlignment="1">
      <alignment horizontal="center" vertical="center" wrapText="1" shrinkToFit="1"/>
    </xf>
    <xf numFmtId="4" fontId="11" fillId="5" borderId="13" xfId="0" applyNumberFormat="1" applyFont="1" applyFill="1" applyBorder="1" applyAlignment="1">
      <alignment horizontal="center" vertical="center" wrapText="1" shrinkToFit="1"/>
    </xf>
    <xf numFmtId="0" fontId="15" fillId="5" borderId="48" xfId="1" applyFont="1" applyFill="1" applyBorder="1" applyAlignment="1">
      <alignment horizontal="center" vertical="center" wrapText="1"/>
    </xf>
    <xf numFmtId="4" fontId="9" fillId="3" borderId="2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8" fillId="4" borderId="48" xfId="0" applyNumberFormat="1" applyFont="1" applyFill="1" applyBorder="1" applyAlignment="1">
      <alignment horizontal="center" vertical="center" wrapText="1"/>
    </xf>
    <xf numFmtId="4" fontId="11" fillId="5" borderId="13" xfId="0" applyNumberFormat="1" applyFont="1" applyFill="1" applyBorder="1" applyAlignment="1">
      <alignment horizontal="center" vertical="center" wrapText="1"/>
    </xf>
    <xf numFmtId="4" fontId="9" fillId="3" borderId="48" xfId="0" applyNumberFormat="1" applyFont="1" applyFill="1" applyBorder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 wrapText="1"/>
    </xf>
    <xf numFmtId="4" fontId="27" fillId="6" borderId="6" xfId="0" applyNumberFormat="1" applyFont="1" applyFill="1" applyBorder="1" applyAlignment="1">
      <alignment horizontal="right" vertical="center" shrinkToFit="1"/>
    </xf>
    <xf numFmtId="4" fontId="27" fillId="6" borderId="18" xfId="0" applyNumberFormat="1" applyFont="1" applyFill="1" applyBorder="1" applyAlignment="1">
      <alignment horizontal="right" vertical="center" shrinkToFit="1"/>
    </xf>
    <xf numFmtId="4" fontId="27" fillId="6" borderId="5" xfId="0" applyNumberFormat="1" applyFont="1" applyFill="1" applyBorder="1" applyAlignment="1">
      <alignment horizontal="right" vertical="center" shrinkToFit="1"/>
    </xf>
    <xf numFmtId="4" fontId="27" fillId="6" borderId="21" xfId="0" applyNumberFormat="1" applyFont="1" applyFill="1" applyBorder="1" applyAlignment="1">
      <alignment horizontal="right" vertical="center" shrinkToFit="1"/>
    </xf>
    <xf numFmtId="4" fontId="27" fillId="6" borderId="35" xfId="0" applyNumberFormat="1" applyFont="1" applyFill="1" applyBorder="1" applyAlignment="1">
      <alignment horizontal="right" vertical="center" shrinkToFit="1"/>
    </xf>
    <xf numFmtId="49" fontId="16" fillId="3" borderId="39" xfId="0" applyNumberFormat="1" applyFont="1" applyFill="1" applyBorder="1" applyAlignment="1">
      <alignment horizontal="center" vertical="center" wrapText="1"/>
    </xf>
    <xf numFmtId="4" fontId="27" fillId="6" borderId="41" xfId="0" applyNumberFormat="1" applyFont="1" applyFill="1" applyBorder="1" applyAlignment="1">
      <alignment horizontal="right" vertical="center" shrinkToFit="1"/>
    </xf>
    <xf numFmtId="4" fontId="27" fillId="6" borderId="42" xfId="0" applyNumberFormat="1" applyFont="1" applyFill="1" applyBorder="1" applyAlignment="1">
      <alignment horizontal="right" vertical="center" shrinkToFit="1"/>
    </xf>
    <xf numFmtId="49" fontId="16" fillId="3" borderId="32" xfId="0" applyNumberFormat="1" applyFont="1" applyFill="1" applyBorder="1" applyAlignment="1">
      <alignment horizontal="center" vertical="center" wrapText="1"/>
    </xf>
    <xf numFmtId="4" fontId="27" fillId="6" borderId="45" xfId="0" applyNumberFormat="1" applyFont="1" applyFill="1" applyBorder="1" applyAlignment="1">
      <alignment horizontal="right" vertical="center" shrinkToFit="1"/>
    </xf>
    <xf numFmtId="4" fontId="27" fillId="6" borderId="40" xfId="0" applyNumberFormat="1" applyFont="1" applyFill="1" applyBorder="1" applyAlignment="1">
      <alignment horizontal="right" vertical="center" shrinkToFit="1"/>
    </xf>
    <xf numFmtId="0" fontId="3" fillId="3" borderId="2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quotePrefix="1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</cellXfs>
  <cellStyles count="6">
    <cellStyle name="Euro" xfId="2"/>
    <cellStyle name="Normal" xfId="0" builtinId="0"/>
    <cellStyle name="Normal 2" xfId="3"/>
    <cellStyle name="Normal 2 2" xfId="4"/>
    <cellStyle name="Normal 5" xfId="5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G116"/>
  <sheetViews>
    <sheetView tabSelected="1" topLeftCell="A85" zoomScaleNormal="100" workbookViewId="0">
      <pane xSplit="2" topLeftCell="C1" activePane="topRight" state="frozen"/>
      <selection pane="topRight" activeCell="U97" sqref="U97"/>
    </sheetView>
  </sheetViews>
  <sheetFormatPr defaultColWidth="1.28515625" defaultRowHeight="12" customHeight="1"/>
  <cols>
    <col min="1" max="1" width="1.28515625" style="81" customWidth="1"/>
    <col min="2" max="2" width="17.140625" style="81" customWidth="1"/>
    <col min="3" max="3" width="9.7109375" style="81" customWidth="1"/>
    <col min="4" max="4" width="13.140625" style="81" customWidth="1"/>
    <col min="5" max="6" width="11.85546875" style="81" customWidth="1"/>
    <col min="7" max="7" width="13.7109375" style="81" customWidth="1"/>
    <col min="8" max="8" width="13.5703125" style="81" hidden="1" customWidth="1"/>
    <col min="9" max="9" width="11.85546875" style="81" customWidth="1"/>
    <col min="10" max="10" width="12.5703125" style="81" customWidth="1"/>
    <col min="11" max="11" width="11.7109375" style="81" customWidth="1"/>
    <col min="12" max="17" width="17.140625" style="81" customWidth="1"/>
    <col min="18" max="18" width="10.140625" style="81" customWidth="1"/>
    <col min="19" max="19" width="11.7109375" style="81" customWidth="1"/>
    <col min="20" max="20" width="14.85546875" style="81" customWidth="1"/>
    <col min="21" max="21" width="19.85546875" style="81" customWidth="1"/>
    <col min="22" max="22" width="11.7109375" style="81" customWidth="1"/>
    <col min="23" max="23" width="17.140625" style="81" customWidth="1"/>
    <col min="24" max="24" width="12.140625" style="81" customWidth="1"/>
    <col min="25" max="25" width="17.140625" style="81" customWidth="1"/>
    <col min="26" max="26" width="9.7109375" style="81" customWidth="1"/>
    <col min="27" max="27" width="17.140625" style="81" customWidth="1"/>
    <col min="28" max="28" width="9.7109375" style="81" customWidth="1"/>
    <col min="29" max="30" width="17.140625" style="81" customWidth="1"/>
    <col min="31" max="32" width="9.7109375" style="81" customWidth="1"/>
    <col min="33" max="33" width="11.7109375" style="81" customWidth="1"/>
    <col min="34" max="34" width="10.140625" style="80" customWidth="1"/>
    <col min="35" max="35" width="9.85546875" style="80" customWidth="1"/>
    <col min="36" max="36" width="6.140625" style="80" bestFit="1" customWidth="1"/>
    <col min="37" max="59" width="1.28515625" style="80"/>
    <col min="60" max="16384" width="1.28515625" style="81"/>
  </cols>
  <sheetData>
    <row r="1" spans="1:59" s="3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10" customFormat="1" ht="18.75" thickBot="1">
      <c r="A2" s="4"/>
      <c r="B2" s="5" t="s">
        <v>0</v>
      </c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  <c r="AH2" s="8"/>
      <c r="AI2" s="8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s="10" customFormat="1" ht="18.75" thickBot="1">
      <c r="A3" s="4"/>
      <c r="B3" s="11"/>
      <c r="C3" s="12" t="s">
        <v>2</v>
      </c>
      <c r="D3" s="13"/>
      <c r="E3" s="13"/>
      <c r="F3" s="13"/>
      <c r="G3" s="13"/>
      <c r="H3" s="13"/>
      <c r="I3" s="13"/>
      <c r="J3" s="13"/>
      <c r="K3" s="14"/>
      <c r="L3" s="15" t="s">
        <v>3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  <c r="AE3" s="17"/>
      <c r="AF3" s="17"/>
      <c r="AG3" s="18"/>
      <c r="AH3" s="8"/>
      <c r="AI3" s="8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s="3" customFormat="1" ht="28.5" thickBot="1">
      <c r="A4" s="1"/>
      <c r="B4" s="11"/>
      <c r="C4" s="19"/>
      <c r="D4" s="20"/>
      <c r="E4" s="20"/>
      <c r="F4" s="20"/>
      <c r="G4" s="20"/>
      <c r="H4" s="20"/>
      <c r="I4" s="20"/>
      <c r="J4" s="20"/>
      <c r="K4" s="21"/>
      <c r="L4" s="15" t="s">
        <v>4</v>
      </c>
      <c r="M4" s="16"/>
      <c r="N4" s="16"/>
      <c r="O4" s="16"/>
      <c r="P4" s="16"/>
      <c r="Q4" s="16"/>
      <c r="R4" s="16"/>
      <c r="S4" s="18"/>
      <c r="T4" s="22" t="s">
        <v>5</v>
      </c>
      <c r="U4" s="23"/>
      <c r="V4" s="24"/>
      <c r="W4" s="25" t="s">
        <v>6</v>
      </c>
      <c r="X4" s="26" t="s">
        <v>7</v>
      </c>
      <c r="Y4" s="27"/>
      <c r="Z4" s="27"/>
      <c r="AA4" s="27"/>
      <c r="AB4" s="27"/>
      <c r="AC4" s="27"/>
      <c r="AD4" s="27"/>
      <c r="AE4" s="27"/>
      <c r="AF4" s="27"/>
      <c r="AG4" s="28"/>
      <c r="AH4" s="29"/>
      <c r="AI4" s="2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s="3" customFormat="1" ht="12" customHeight="1" thickBot="1">
      <c r="A5" s="1"/>
      <c r="B5" s="30"/>
      <c r="C5" s="31" t="s">
        <v>8</v>
      </c>
      <c r="D5" s="32"/>
      <c r="E5" s="32"/>
      <c r="F5" s="33"/>
      <c r="G5" s="34" t="s">
        <v>9</v>
      </c>
      <c r="H5" s="35" t="s">
        <v>10</v>
      </c>
      <c r="I5" s="34" t="s">
        <v>11</v>
      </c>
      <c r="J5" s="36" t="s">
        <v>12</v>
      </c>
      <c r="K5" s="37" t="s">
        <v>13</v>
      </c>
      <c r="L5" s="31" t="s">
        <v>14</v>
      </c>
      <c r="M5" s="32"/>
      <c r="N5" s="32"/>
      <c r="O5" s="38"/>
      <c r="P5" s="31" t="s">
        <v>15</v>
      </c>
      <c r="Q5" s="32"/>
      <c r="R5" s="33"/>
      <c r="S5" s="39" t="s">
        <v>16</v>
      </c>
      <c r="T5" s="40" t="s">
        <v>17</v>
      </c>
      <c r="U5" s="40" t="s">
        <v>18</v>
      </c>
      <c r="V5" s="39" t="s">
        <v>19</v>
      </c>
      <c r="W5" s="39" t="s">
        <v>20</v>
      </c>
      <c r="X5" s="41" t="s">
        <v>21</v>
      </c>
      <c r="Y5" s="42"/>
      <c r="Z5" s="43"/>
      <c r="AA5" s="40" t="s">
        <v>22</v>
      </c>
      <c r="AB5" s="40" t="s">
        <v>23</v>
      </c>
      <c r="AC5" s="40" t="s">
        <v>24</v>
      </c>
      <c r="AD5" s="40" t="s">
        <v>25</v>
      </c>
      <c r="AE5" s="40" t="s">
        <v>26</v>
      </c>
      <c r="AF5" s="40" t="s">
        <v>27</v>
      </c>
      <c r="AG5" s="44" t="s">
        <v>28</v>
      </c>
      <c r="AH5" s="29"/>
      <c r="AI5" s="29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3" customFormat="1" ht="50.25" thickBot="1">
      <c r="A6" s="1"/>
      <c r="B6" s="30"/>
      <c r="C6" s="45" t="s">
        <v>29</v>
      </c>
      <c r="D6" s="46" t="s">
        <v>30</v>
      </c>
      <c r="E6" s="47" t="s">
        <v>31</v>
      </c>
      <c r="F6" s="48" t="s">
        <v>32</v>
      </c>
      <c r="G6" s="49"/>
      <c r="H6" s="50"/>
      <c r="I6" s="49"/>
      <c r="J6" s="51"/>
      <c r="K6" s="52"/>
      <c r="L6" s="53" t="s">
        <v>33</v>
      </c>
      <c r="M6" s="54" t="s">
        <v>34</v>
      </c>
      <c r="N6" s="55" t="s">
        <v>35</v>
      </c>
      <c r="O6" s="56" t="s">
        <v>36</v>
      </c>
      <c r="P6" s="57" t="s">
        <v>37</v>
      </c>
      <c r="Q6" s="58" t="s">
        <v>38</v>
      </c>
      <c r="R6" s="56" t="s">
        <v>39</v>
      </c>
      <c r="S6" s="59"/>
      <c r="T6" s="60"/>
      <c r="U6" s="60"/>
      <c r="V6" s="59"/>
      <c r="W6" s="59"/>
      <c r="X6" s="61" t="s">
        <v>40</v>
      </c>
      <c r="Y6" s="62" t="s">
        <v>41</v>
      </c>
      <c r="Z6" s="63" t="s">
        <v>42</v>
      </c>
      <c r="AA6" s="60"/>
      <c r="AB6" s="60"/>
      <c r="AC6" s="60"/>
      <c r="AD6" s="60"/>
      <c r="AE6" s="60"/>
      <c r="AF6" s="60"/>
      <c r="AG6" s="64"/>
      <c r="AH6" s="29"/>
      <c r="AI6" s="2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1.25">
      <c r="A7" s="65"/>
      <c r="B7" s="66" t="s">
        <v>43</v>
      </c>
      <c r="C7" s="67">
        <v>99959783.370000005</v>
      </c>
      <c r="D7" s="68">
        <v>54798931.490000002</v>
      </c>
      <c r="E7" s="68">
        <v>1502285.14</v>
      </c>
      <c r="F7" s="68">
        <f>C7+D7+E7</f>
        <v>156261000</v>
      </c>
      <c r="G7" s="69">
        <v>0</v>
      </c>
      <c r="H7" s="70"/>
      <c r="I7" s="69">
        <v>0</v>
      </c>
      <c r="J7" s="69">
        <v>1200000</v>
      </c>
      <c r="K7" s="71">
        <f>F7+G7+I7+J7</f>
        <v>157461000</v>
      </c>
      <c r="L7" s="72">
        <v>9599992.9399999995</v>
      </c>
      <c r="M7" s="69">
        <v>6552615.3300000001</v>
      </c>
      <c r="N7" s="73">
        <v>15152581.73</v>
      </c>
      <c r="O7" s="74">
        <f>L7+M7+N7</f>
        <v>31305190</v>
      </c>
      <c r="P7" s="75">
        <v>3399960</v>
      </c>
      <c r="Q7" s="71">
        <v>242720</v>
      </c>
      <c r="R7" s="76">
        <f>P7+Q7</f>
        <v>3642680</v>
      </c>
      <c r="S7" s="76">
        <f t="shared" ref="S7:S12" si="0">O7+R7</f>
        <v>34947870</v>
      </c>
      <c r="T7" s="75">
        <v>46800000</v>
      </c>
      <c r="U7" s="68">
        <v>0</v>
      </c>
      <c r="V7" s="76">
        <f t="shared" ref="V7:V12" si="1">T7+U7</f>
        <v>46800000</v>
      </c>
      <c r="W7" s="76">
        <v>1884410</v>
      </c>
      <c r="X7" s="75">
        <v>213960</v>
      </c>
      <c r="Y7" s="77">
        <v>82550</v>
      </c>
      <c r="Z7" s="78">
        <f>X7+Y7</f>
        <v>296510</v>
      </c>
      <c r="AA7" s="76">
        <v>44840</v>
      </c>
      <c r="AB7" s="76">
        <v>0</v>
      </c>
      <c r="AC7" s="76">
        <v>0</v>
      </c>
      <c r="AD7" s="76">
        <v>0</v>
      </c>
      <c r="AE7" s="76">
        <v>25140</v>
      </c>
      <c r="AF7" s="76">
        <v>0</v>
      </c>
      <c r="AG7" s="76">
        <f>Z7+AA7+AB7+AC7+AD7+AE7+AF7</f>
        <v>366490</v>
      </c>
      <c r="AH7" s="79"/>
      <c r="AI7" s="79"/>
    </row>
    <row r="8" spans="1:59" s="80" customFormat="1" ht="11.25">
      <c r="A8" s="82"/>
      <c r="B8" s="83" t="s">
        <v>44</v>
      </c>
      <c r="C8" s="84">
        <v>0</v>
      </c>
      <c r="D8" s="85">
        <v>0</v>
      </c>
      <c r="E8" s="85">
        <v>0</v>
      </c>
      <c r="F8" s="85">
        <f t="shared" ref="F8:F53" si="2">C8+D8+E8</f>
        <v>0</v>
      </c>
      <c r="G8" s="85">
        <v>0</v>
      </c>
      <c r="H8" s="86"/>
      <c r="I8" s="85">
        <v>0</v>
      </c>
      <c r="J8" s="85">
        <v>0</v>
      </c>
      <c r="K8" s="87">
        <f t="shared" ref="K8:K53" si="3">F8+G8+I8+J8</f>
        <v>0</v>
      </c>
      <c r="L8" s="88">
        <v>0</v>
      </c>
      <c r="M8" s="85">
        <v>0</v>
      </c>
      <c r="N8" s="87">
        <v>0</v>
      </c>
      <c r="O8" s="89">
        <f>L8+M8+N8</f>
        <v>0</v>
      </c>
      <c r="P8" s="88">
        <v>0</v>
      </c>
      <c r="Q8" s="87">
        <v>0</v>
      </c>
      <c r="R8" s="89">
        <f>P8+Q8</f>
        <v>0</v>
      </c>
      <c r="S8" s="89">
        <f t="shared" si="0"/>
        <v>0</v>
      </c>
      <c r="T8" s="88">
        <v>0</v>
      </c>
      <c r="U8" s="85">
        <v>6941199.9999999991</v>
      </c>
      <c r="V8" s="89">
        <f t="shared" si="1"/>
        <v>6941199.9999999991</v>
      </c>
      <c r="W8" s="89">
        <v>0</v>
      </c>
      <c r="X8" s="88">
        <v>0</v>
      </c>
      <c r="Y8" s="90">
        <v>0</v>
      </c>
      <c r="Z8" s="91">
        <f>X8+Y8</f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f t="shared" ref="AG8:AG47" si="4">Z8+AA8+AB8+AC8+AD8+AE8+AF8</f>
        <v>0</v>
      </c>
      <c r="AH8" s="79"/>
      <c r="AI8" s="79"/>
    </row>
    <row r="9" spans="1:59" ht="11.25">
      <c r="A9" s="65"/>
      <c r="B9" s="92" t="s">
        <v>45</v>
      </c>
      <c r="C9" s="84">
        <v>0</v>
      </c>
      <c r="D9" s="85">
        <v>0</v>
      </c>
      <c r="E9" s="85">
        <v>0</v>
      </c>
      <c r="F9" s="85">
        <f t="shared" si="2"/>
        <v>0</v>
      </c>
      <c r="G9" s="85">
        <v>0</v>
      </c>
      <c r="H9" s="86"/>
      <c r="I9" s="85">
        <v>0</v>
      </c>
      <c r="J9" s="85">
        <v>0</v>
      </c>
      <c r="K9" s="87">
        <f t="shared" si="3"/>
        <v>0</v>
      </c>
      <c r="L9" s="88">
        <v>0</v>
      </c>
      <c r="M9" s="85">
        <v>0</v>
      </c>
      <c r="N9" s="87">
        <v>0</v>
      </c>
      <c r="O9" s="89">
        <f t="shared" ref="O9:O47" si="5">L9+M9+N9</f>
        <v>0</v>
      </c>
      <c r="P9" s="88">
        <v>0</v>
      </c>
      <c r="Q9" s="87">
        <v>0</v>
      </c>
      <c r="R9" s="89">
        <f t="shared" ref="R9:R53" si="6">P9+Q9</f>
        <v>0</v>
      </c>
      <c r="S9" s="89">
        <f t="shared" si="0"/>
        <v>0</v>
      </c>
      <c r="T9" s="88">
        <v>0</v>
      </c>
      <c r="U9" s="85">
        <v>0</v>
      </c>
      <c r="V9" s="89">
        <f t="shared" si="1"/>
        <v>0</v>
      </c>
      <c r="W9" s="89">
        <v>0</v>
      </c>
      <c r="X9" s="88">
        <v>0</v>
      </c>
      <c r="Y9" s="90">
        <v>0</v>
      </c>
      <c r="Z9" s="91">
        <f t="shared" ref="Z9:Z53" si="7">X9+Y9</f>
        <v>0</v>
      </c>
      <c r="AA9" s="89">
        <v>0</v>
      </c>
      <c r="AB9" s="89">
        <v>0</v>
      </c>
      <c r="AC9" s="89">
        <v>0</v>
      </c>
      <c r="AD9" s="89">
        <v>0</v>
      </c>
      <c r="AE9" s="93">
        <v>-385.2</v>
      </c>
      <c r="AF9" s="89">
        <v>0</v>
      </c>
      <c r="AG9" s="93">
        <f t="shared" si="4"/>
        <v>-385.2</v>
      </c>
      <c r="AH9" s="79"/>
      <c r="AI9" s="79"/>
    </row>
    <row r="10" spans="1:59" s="106" customFormat="1" ht="11.25">
      <c r="A10" s="94"/>
      <c r="B10" s="95" t="s">
        <v>46</v>
      </c>
      <c r="C10" s="96">
        <v>0</v>
      </c>
      <c r="D10" s="97">
        <v>0</v>
      </c>
      <c r="E10" s="97">
        <v>0</v>
      </c>
      <c r="F10" s="85">
        <f t="shared" si="2"/>
        <v>0</v>
      </c>
      <c r="G10" s="97">
        <v>0</v>
      </c>
      <c r="H10" s="98"/>
      <c r="I10" s="97">
        <v>0</v>
      </c>
      <c r="J10" s="97">
        <v>0</v>
      </c>
      <c r="K10" s="87">
        <f t="shared" si="3"/>
        <v>0</v>
      </c>
      <c r="L10" s="99">
        <v>0</v>
      </c>
      <c r="M10" s="97">
        <v>0</v>
      </c>
      <c r="N10" s="100">
        <v>0</v>
      </c>
      <c r="O10" s="101">
        <f t="shared" si="5"/>
        <v>0</v>
      </c>
      <c r="P10" s="99">
        <v>0</v>
      </c>
      <c r="Q10" s="100">
        <v>0</v>
      </c>
      <c r="R10" s="101">
        <f t="shared" si="6"/>
        <v>0</v>
      </c>
      <c r="S10" s="101">
        <f t="shared" si="0"/>
        <v>0</v>
      </c>
      <c r="T10" s="99">
        <v>0</v>
      </c>
      <c r="U10" s="97">
        <v>0</v>
      </c>
      <c r="V10" s="89">
        <f t="shared" si="1"/>
        <v>0</v>
      </c>
      <c r="W10" s="101">
        <v>0</v>
      </c>
      <c r="X10" s="99">
        <v>0</v>
      </c>
      <c r="Y10" s="102">
        <v>0</v>
      </c>
      <c r="Z10" s="103">
        <f t="shared" si="7"/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385.2</v>
      </c>
      <c r="AF10" s="101">
        <v>0</v>
      </c>
      <c r="AG10" s="101">
        <f t="shared" si="4"/>
        <v>385.2</v>
      </c>
      <c r="AH10" s="104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</row>
    <row r="11" spans="1:59" s="80" customFormat="1" ht="11.25">
      <c r="A11" s="82"/>
      <c r="B11" s="83" t="s">
        <v>47</v>
      </c>
      <c r="C11" s="84">
        <v>-5983631.3899999997</v>
      </c>
      <c r="D11" s="85">
        <v>-441278.66</v>
      </c>
      <c r="E11" s="85">
        <v>-140889.95000000001</v>
      </c>
      <c r="F11" s="85">
        <f t="shared" si="2"/>
        <v>-6565800</v>
      </c>
      <c r="G11" s="85">
        <v>83290999.999999985</v>
      </c>
      <c r="H11" s="86"/>
      <c r="I11" s="85">
        <v>0</v>
      </c>
      <c r="J11" s="85">
        <v>-49000</v>
      </c>
      <c r="K11" s="87">
        <f t="shared" si="3"/>
        <v>76676199.999999985</v>
      </c>
      <c r="L11" s="88">
        <v>0</v>
      </c>
      <c r="M11" s="85">
        <v>0</v>
      </c>
      <c r="N11" s="87">
        <v>0</v>
      </c>
      <c r="O11" s="89">
        <f t="shared" si="5"/>
        <v>0</v>
      </c>
      <c r="P11" s="88">
        <v>0</v>
      </c>
      <c r="Q11" s="87">
        <v>0</v>
      </c>
      <c r="R11" s="89">
        <f t="shared" si="6"/>
        <v>0</v>
      </c>
      <c r="S11" s="89">
        <f t="shared" si="0"/>
        <v>0</v>
      </c>
      <c r="T11" s="88">
        <v>0</v>
      </c>
      <c r="U11" s="85">
        <v>1969579.9999999823</v>
      </c>
      <c r="V11" s="89">
        <f t="shared" si="1"/>
        <v>1969579.9999999823</v>
      </c>
      <c r="W11" s="89">
        <v>0</v>
      </c>
      <c r="X11" s="88">
        <v>0</v>
      </c>
      <c r="Y11" s="90">
        <v>0</v>
      </c>
      <c r="Z11" s="91">
        <f t="shared" si="7"/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f t="shared" si="4"/>
        <v>0</v>
      </c>
      <c r="AH11" s="79"/>
      <c r="AI11" s="79"/>
    </row>
    <row r="12" spans="1:59" s="80" customFormat="1" thickBot="1">
      <c r="A12" s="82"/>
      <c r="B12" s="107" t="s">
        <v>48</v>
      </c>
      <c r="C12" s="108">
        <v>3400773.31</v>
      </c>
      <c r="D12" s="109">
        <v>-3390642.3000000045</v>
      </c>
      <c r="E12" s="109">
        <v>-10131.01</v>
      </c>
      <c r="F12" s="110">
        <f t="shared" si="2"/>
        <v>-4.4146872824057937E-9</v>
      </c>
      <c r="G12" s="110">
        <v>0</v>
      </c>
      <c r="H12" s="111"/>
      <c r="I12" s="110">
        <v>0</v>
      </c>
      <c r="J12" s="109">
        <v>-72819.070000000007</v>
      </c>
      <c r="K12" s="112">
        <f t="shared" si="3"/>
        <v>-72819.070000004416</v>
      </c>
      <c r="L12" s="113">
        <v>1060378.25</v>
      </c>
      <c r="M12" s="114">
        <v>617274.06999999995</v>
      </c>
      <c r="N12" s="115">
        <v>-1677652.32</v>
      </c>
      <c r="O12" s="116">
        <f t="shared" si="5"/>
        <v>0</v>
      </c>
      <c r="P12" s="113">
        <v>0</v>
      </c>
      <c r="Q12" s="115">
        <v>-52760</v>
      </c>
      <c r="R12" s="117">
        <f t="shared" si="6"/>
        <v>-52760</v>
      </c>
      <c r="S12" s="117">
        <f t="shared" si="0"/>
        <v>-52760</v>
      </c>
      <c r="T12" s="113">
        <v>0</v>
      </c>
      <c r="U12" s="118">
        <v>-2258889.48</v>
      </c>
      <c r="V12" s="116">
        <f t="shared" si="1"/>
        <v>-2258889.48</v>
      </c>
      <c r="W12" s="116">
        <v>0</v>
      </c>
      <c r="X12" s="113">
        <v>0</v>
      </c>
      <c r="Y12" s="119">
        <v>0</v>
      </c>
      <c r="Z12" s="120">
        <f t="shared" si="7"/>
        <v>0</v>
      </c>
      <c r="AA12" s="116">
        <v>0</v>
      </c>
      <c r="AB12" s="116">
        <v>0</v>
      </c>
      <c r="AC12" s="116">
        <v>0</v>
      </c>
      <c r="AD12" s="116">
        <v>0</v>
      </c>
      <c r="AE12" s="117">
        <v>-6929.32</v>
      </c>
      <c r="AF12" s="116">
        <v>0</v>
      </c>
      <c r="AG12" s="117">
        <f t="shared" si="4"/>
        <v>-6929.32</v>
      </c>
      <c r="AH12" s="79"/>
      <c r="AI12" s="79"/>
    </row>
    <row r="13" spans="1:59" s="80" customFormat="1" thickBot="1">
      <c r="A13" s="82"/>
      <c r="B13" s="121" t="s">
        <v>49</v>
      </c>
      <c r="C13" s="122">
        <f>SUM(C7:C12)</f>
        <v>97376925.290000007</v>
      </c>
      <c r="D13" s="123">
        <f>SUM(D7:D12)</f>
        <v>50967010.530000001</v>
      </c>
      <c r="E13" s="123">
        <f>SUM(E7:E12)</f>
        <v>1351264.18</v>
      </c>
      <c r="F13" s="123">
        <f t="shared" si="2"/>
        <v>149695200</v>
      </c>
      <c r="G13" s="123">
        <f>SUM(G7:G12)</f>
        <v>83290999.999999985</v>
      </c>
      <c r="H13" s="124"/>
      <c r="I13" s="123">
        <f t="shared" ref="I13:AG13" si="8">SUM(I7:I12)</f>
        <v>0</v>
      </c>
      <c r="J13" s="123">
        <f t="shared" si="8"/>
        <v>1078180.93</v>
      </c>
      <c r="K13" s="125">
        <f t="shared" si="3"/>
        <v>234064380.93000001</v>
      </c>
      <c r="L13" s="126">
        <f t="shared" ref="L13:S13" si="9">SUM(L7:L12)</f>
        <v>10660371.189999999</v>
      </c>
      <c r="M13" s="123">
        <f t="shared" si="9"/>
        <v>7169889.4000000004</v>
      </c>
      <c r="N13" s="125">
        <f t="shared" si="9"/>
        <v>13474929.41</v>
      </c>
      <c r="O13" s="127">
        <f t="shared" si="9"/>
        <v>31305190</v>
      </c>
      <c r="P13" s="126">
        <f t="shared" si="9"/>
        <v>3399960</v>
      </c>
      <c r="Q13" s="125">
        <f t="shared" si="9"/>
        <v>189960</v>
      </c>
      <c r="R13" s="127">
        <f t="shared" si="9"/>
        <v>3589920</v>
      </c>
      <c r="S13" s="127">
        <f t="shared" si="9"/>
        <v>34895110</v>
      </c>
      <c r="T13" s="126">
        <f t="shared" si="8"/>
        <v>46800000</v>
      </c>
      <c r="U13" s="123">
        <f t="shared" si="8"/>
        <v>6651890.5199999809</v>
      </c>
      <c r="V13" s="127">
        <f t="shared" si="8"/>
        <v>53451890.519999988</v>
      </c>
      <c r="W13" s="127">
        <f t="shared" si="8"/>
        <v>1884410</v>
      </c>
      <c r="X13" s="126">
        <f t="shared" si="8"/>
        <v>213960</v>
      </c>
      <c r="Y13" s="128">
        <f t="shared" si="8"/>
        <v>82550</v>
      </c>
      <c r="Z13" s="129">
        <f t="shared" si="8"/>
        <v>296510</v>
      </c>
      <c r="AA13" s="127">
        <f t="shared" si="8"/>
        <v>44840</v>
      </c>
      <c r="AB13" s="127">
        <f t="shared" si="8"/>
        <v>0</v>
      </c>
      <c r="AC13" s="127">
        <f t="shared" si="8"/>
        <v>0</v>
      </c>
      <c r="AD13" s="127">
        <f t="shared" si="8"/>
        <v>0</v>
      </c>
      <c r="AE13" s="127">
        <f t="shared" si="8"/>
        <v>18210.68</v>
      </c>
      <c r="AF13" s="127">
        <f t="shared" si="8"/>
        <v>0</v>
      </c>
      <c r="AG13" s="127">
        <f t="shared" si="8"/>
        <v>359560.68</v>
      </c>
      <c r="AH13" s="79"/>
      <c r="AI13" s="79"/>
    </row>
    <row r="14" spans="1:59" s="80" customFormat="1" ht="11.25">
      <c r="A14" s="82"/>
      <c r="B14" s="130" t="s">
        <v>47</v>
      </c>
      <c r="C14" s="67">
        <v>93976151.978032902</v>
      </c>
      <c r="D14" s="68">
        <v>54357652.828762323</v>
      </c>
      <c r="E14" s="68">
        <v>1361395.1932053054</v>
      </c>
      <c r="F14" s="68">
        <f t="shared" si="2"/>
        <v>149695200.00000054</v>
      </c>
      <c r="G14" s="68">
        <v>0</v>
      </c>
      <c r="H14" s="131"/>
      <c r="I14" s="68">
        <v>0</v>
      </c>
      <c r="J14" s="68">
        <v>1151090</v>
      </c>
      <c r="K14" s="71">
        <f t="shared" si="3"/>
        <v>150846290.00000054</v>
      </c>
      <c r="L14" s="67">
        <v>3452433.04</v>
      </c>
      <c r="M14" s="68">
        <v>2344800.4300000002</v>
      </c>
      <c r="N14" s="71">
        <v>5418909.8600000003</v>
      </c>
      <c r="O14" s="78">
        <f t="shared" si="5"/>
        <v>11216143.330000002</v>
      </c>
      <c r="P14" s="67">
        <v>1101526.9799999967</v>
      </c>
      <c r="Q14" s="68">
        <v>57449.999999999818</v>
      </c>
      <c r="R14" s="71">
        <f t="shared" si="6"/>
        <v>1158976.9799999965</v>
      </c>
      <c r="S14" s="75">
        <f t="shared" ref="S14:S24" si="10">O14+R14</f>
        <v>12375120.309999999</v>
      </c>
      <c r="T14" s="68">
        <v>15196666.666666631</v>
      </c>
      <c r="U14" s="68">
        <v>1121763.3333333351</v>
      </c>
      <c r="V14" s="71">
        <f t="shared" ref="V14:V24" si="11">T14+U14</f>
        <v>16318429.999999966</v>
      </c>
      <c r="W14" s="76">
        <v>621860.00000000023</v>
      </c>
      <c r="X14" s="75">
        <v>71320</v>
      </c>
      <c r="Y14" s="71">
        <v>27516.67</v>
      </c>
      <c r="Z14" s="76">
        <f t="shared" si="7"/>
        <v>98836.67</v>
      </c>
      <c r="AA14" s="76">
        <v>14946.67</v>
      </c>
      <c r="AB14" s="76">
        <v>0</v>
      </c>
      <c r="AC14" s="76">
        <v>0</v>
      </c>
      <c r="AD14" s="76">
        <v>0</v>
      </c>
      <c r="AE14" s="76">
        <v>8380</v>
      </c>
      <c r="AF14" s="76">
        <v>0</v>
      </c>
      <c r="AG14" s="76">
        <f t="shared" si="4"/>
        <v>122163.34</v>
      </c>
      <c r="AH14" s="79"/>
      <c r="AI14" s="79"/>
    </row>
    <row r="15" spans="1:59" s="80" customFormat="1" ht="11.25">
      <c r="A15" s="82"/>
      <c r="B15" s="132" t="s">
        <v>48</v>
      </c>
      <c r="C15" s="84">
        <v>0</v>
      </c>
      <c r="D15" s="85">
        <v>0</v>
      </c>
      <c r="E15" s="85">
        <v>0</v>
      </c>
      <c r="F15" s="85">
        <f t="shared" si="2"/>
        <v>0</v>
      </c>
      <c r="G15" s="85">
        <v>25329999.999999937</v>
      </c>
      <c r="H15" s="86"/>
      <c r="I15" s="85">
        <v>0</v>
      </c>
      <c r="J15" s="133">
        <v>72819.070000000007</v>
      </c>
      <c r="K15" s="134">
        <f t="shared" si="3"/>
        <v>25402819.069999937</v>
      </c>
      <c r="L15" s="84">
        <v>0</v>
      </c>
      <c r="M15" s="85">
        <v>0</v>
      </c>
      <c r="N15" s="87">
        <v>0</v>
      </c>
      <c r="O15" s="91">
        <f t="shared" si="5"/>
        <v>0</v>
      </c>
      <c r="P15" s="84">
        <v>0</v>
      </c>
      <c r="Q15" s="133">
        <v>52760</v>
      </c>
      <c r="R15" s="134">
        <f t="shared" si="6"/>
        <v>52760</v>
      </c>
      <c r="S15" s="135">
        <f t="shared" si="10"/>
        <v>52760</v>
      </c>
      <c r="T15" s="85">
        <v>0</v>
      </c>
      <c r="U15" s="133">
        <v>2258889.48</v>
      </c>
      <c r="V15" s="87">
        <f t="shared" si="11"/>
        <v>2258889.48</v>
      </c>
      <c r="W15" s="89">
        <v>0</v>
      </c>
      <c r="X15" s="88">
        <v>0</v>
      </c>
      <c r="Y15" s="87">
        <v>0</v>
      </c>
      <c r="Z15" s="89">
        <f t="shared" si="7"/>
        <v>0</v>
      </c>
      <c r="AA15" s="89">
        <v>0</v>
      </c>
      <c r="AB15" s="89">
        <v>0</v>
      </c>
      <c r="AC15" s="89">
        <v>0</v>
      </c>
      <c r="AD15" s="89">
        <v>0</v>
      </c>
      <c r="AE15" s="93">
        <f>-AE12</f>
        <v>6929.32</v>
      </c>
      <c r="AF15" s="89">
        <f>-AF12</f>
        <v>0</v>
      </c>
      <c r="AG15" s="89">
        <f t="shared" si="4"/>
        <v>6929.32</v>
      </c>
      <c r="AH15" s="79"/>
      <c r="AI15" s="79"/>
    </row>
    <row r="16" spans="1:59" s="80" customFormat="1" ht="11.25">
      <c r="A16" s="82"/>
      <c r="B16" s="132" t="s">
        <v>50</v>
      </c>
      <c r="C16" s="84">
        <v>0</v>
      </c>
      <c r="D16" s="85">
        <v>0</v>
      </c>
      <c r="E16" s="85">
        <v>0</v>
      </c>
      <c r="F16" s="85">
        <f t="shared" si="2"/>
        <v>0</v>
      </c>
      <c r="G16" s="85">
        <v>0</v>
      </c>
      <c r="H16" s="86"/>
      <c r="I16" s="85">
        <v>0</v>
      </c>
      <c r="J16" s="85">
        <v>0</v>
      </c>
      <c r="K16" s="87">
        <f t="shared" si="3"/>
        <v>0</v>
      </c>
      <c r="L16" s="84">
        <v>7023463.75</v>
      </c>
      <c r="M16" s="85">
        <v>4701016.2699999996</v>
      </c>
      <c r="N16" s="87">
        <v>10707806.65</v>
      </c>
      <c r="O16" s="91">
        <f t="shared" si="5"/>
        <v>22432286.670000002</v>
      </c>
      <c r="P16" s="84">
        <v>2203053.0199999982</v>
      </c>
      <c r="Q16" s="85">
        <v>114899.99999999875</v>
      </c>
      <c r="R16" s="87">
        <f t="shared" si="6"/>
        <v>2317953.0199999968</v>
      </c>
      <c r="S16" s="88">
        <f t="shared" si="10"/>
        <v>24750239.689999998</v>
      </c>
      <c r="T16" s="85">
        <v>30393333.333333354</v>
      </c>
      <c r="U16" s="85">
        <v>2243526.6666666688</v>
      </c>
      <c r="V16" s="87">
        <f t="shared" si="11"/>
        <v>32636860.000000022</v>
      </c>
      <c r="W16" s="89">
        <v>1243720.0000000021</v>
      </c>
      <c r="X16" s="88">
        <v>142639.99999999965</v>
      </c>
      <c r="Y16" s="87">
        <v>55033.33</v>
      </c>
      <c r="Z16" s="89">
        <f t="shared" si="7"/>
        <v>197673.32999999967</v>
      </c>
      <c r="AA16" s="89">
        <v>29893.33</v>
      </c>
      <c r="AB16" s="89">
        <v>0</v>
      </c>
      <c r="AC16" s="89">
        <v>0</v>
      </c>
      <c r="AD16" s="89">
        <v>0</v>
      </c>
      <c r="AE16" s="89">
        <v>16759.999999999989</v>
      </c>
      <c r="AF16" s="89">
        <v>0</v>
      </c>
      <c r="AG16" s="89">
        <f t="shared" si="4"/>
        <v>244326.65999999968</v>
      </c>
      <c r="AH16" s="79"/>
      <c r="AI16" s="79"/>
    </row>
    <row r="17" spans="1:35" s="80" customFormat="1" ht="11.25">
      <c r="A17" s="82"/>
      <c r="B17" s="132" t="s">
        <v>51</v>
      </c>
      <c r="C17" s="84">
        <v>0</v>
      </c>
      <c r="D17" s="85">
        <v>0</v>
      </c>
      <c r="E17" s="85">
        <v>0</v>
      </c>
      <c r="F17" s="85">
        <f t="shared" si="2"/>
        <v>0</v>
      </c>
      <c r="G17" s="85">
        <v>45843000.000000075</v>
      </c>
      <c r="H17" s="86"/>
      <c r="I17" s="85">
        <v>0</v>
      </c>
      <c r="J17" s="85">
        <v>0</v>
      </c>
      <c r="K17" s="87">
        <f t="shared" si="3"/>
        <v>45843000.000000075</v>
      </c>
      <c r="L17" s="84">
        <v>0</v>
      </c>
      <c r="M17" s="85">
        <v>0</v>
      </c>
      <c r="N17" s="87">
        <v>0</v>
      </c>
      <c r="O17" s="91">
        <f t="shared" si="5"/>
        <v>0</v>
      </c>
      <c r="P17" s="84">
        <v>0</v>
      </c>
      <c r="Q17" s="85">
        <v>0</v>
      </c>
      <c r="R17" s="87">
        <f t="shared" si="6"/>
        <v>0</v>
      </c>
      <c r="S17" s="88">
        <f t="shared" si="10"/>
        <v>0</v>
      </c>
      <c r="T17" s="85">
        <v>0</v>
      </c>
      <c r="U17" s="85">
        <v>0</v>
      </c>
      <c r="V17" s="87">
        <f t="shared" si="11"/>
        <v>0</v>
      </c>
      <c r="W17" s="89">
        <v>0</v>
      </c>
      <c r="X17" s="88">
        <v>0</v>
      </c>
      <c r="Y17" s="87">
        <v>0</v>
      </c>
      <c r="Z17" s="89">
        <f t="shared" si="7"/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f t="shared" si="4"/>
        <v>0</v>
      </c>
      <c r="AH17" s="79"/>
      <c r="AI17" s="79"/>
    </row>
    <row r="18" spans="1:35" s="80" customFormat="1" ht="11.25">
      <c r="A18" s="82"/>
      <c r="B18" s="132" t="s">
        <v>52</v>
      </c>
      <c r="C18" s="84">
        <v>0</v>
      </c>
      <c r="D18" s="85">
        <v>0</v>
      </c>
      <c r="E18" s="85">
        <v>0</v>
      </c>
      <c r="F18" s="85">
        <f t="shared" si="2"/>
        <v>0</v>
      </c>
      <c r="G18" s="85">
        <v>0</v>
      </c>
      <c r="H18" s="86"/>
      <c r="I18" s="85">
        <v>0</v>
      </c>
      <c r="J18" s="85">
        <v>0</v>
      </c>
      <c r="K18" s="87">
        <f t="shared" si="3"/>
        <v>0</v>
      </c>
      <c r="L18" s="84">
        <v>0</v>
      </c>
      <c r="M18" s="85">
        <v>0</v>
      </c>
      <c r="N18" s="87">
        <v>0</v>
      </c>
      <c r="O18" s="91">
        <f t="shared" si="5"/>
        <v>0</v>
      </c>
      <c r="P18" s="84">
        <v>0</v>
      </c>
      <c r="Q18" s="85">
        <v>0</v>
      </c>
      <c r="R18" s="87">
        <f t="shared" si="6"/>
        <v>0</v>
      </c>
      <c r="S18" s="88">
        <f t="shared" si="10"/>
        <v>0</v>
      </c>
      <c r="T18" s="85">
        <v>0</v>
      </c>
      <c r="U18" s="133">
        <v>-1155932</v>
      </c>
      <c r="V18" s="87">
        <f t="shared" si="11"/>
        <v>-1155932</v>
      </c>
      <c r="W18" s="89">
        <v>0</v>
      </c>
      <c r="X18" s="88">
        <v>0</v>
      </c>
      <c r="Y18" s="87">
        <v>0</v>
      </c>
      <c r="Z18" s="89">
        <f t="shared" si="7"/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f t="shared" si="4"/>
        <v>0</v>
      </c>
      <c r="AH18" s="79"/>
      <c r="AI18" s="79"/>
    </row>
    <row r="19" spans="1:35" s="80" customFormat="1" ht="11.25">
      <c r="A19" s="82"/>
      <c r="B19" s="132" t="s">
        <v>53</v>
      </c>
      <c r="C19" s="84">
        <v>0</v>
      </c>
      <c r="D19" s="85">
        <v>0</v>
      </c>
      <c r="E19" s="85">
        <v>0</v>
      </c>
      <c r="F19" s="85">
        <f t="shared" si="2"/>
        <v>0</v>
      </c>
      <c r="G19" s="85">
        <v>0</v>
      </c>
      <c r="H19" s="86"/>
      <c r="I19" s="85">
        <v>0</v>
      </c>
      <c r="J19" s="85">
        <v>0</v>
      </c>
      <c r="K19" s="87">
        <f t="shared" si="3"/>
        <v>0</v>
      </c>
      <c r="L19" s="84">
        <v>0</v>
      </c>
      <c r="M19" s="85">
        <v>0</v>
      </c>
      <c r="N19" s="87">
        <v>0</v>
      </c>
      <c r="O19" s="91">
        <f t="shared" si="5"/>
        <v>0</v>
      </c>
      <c r="P19" s="84">
        <v>0</v>
      </c>
      <c r="Q19" s="85">
        <v>0</v>
      </c>
      <c r="R19" s="87">
        <f t="shared" si="6"/>
        <v>0</v>
      </c>
      <c r="S19" s="88">
        <f t="shared" si="10"/>
        <v>0</v>
      </c>
      <c r="T19" s="85">
        <v>0</v>
      </c>
      <c r="U19" s="85">
        <v>0</v>
      </c>
      <c r="V19" s="87">
        <f t="shared" si="11"/>
        <v>0</v>
      </c>
      <c r="W19" s="89">
        <v>0</v>
      </c>
      <c r="X19" s="88">
        <v>137870</v>
      </c>
      <c r="Y19" s="87">
        <v>11520</v>
      </c>
      <c r="Z19" s="89">
        <f t="shared" si="7"/>
        <v>149390</v>
      </c>
      <c r="AA19" s="89">
        <v>32580</v>
      </c>
      <c r="AB19" s="89">
        <v>0</v>
      </c>
      <c r="AC19" s="89">
        <v>78210</v>
      </c>
      <c r="AD19" s="89">
        <v>0</v>
      </c>
      <c r="AE19" s="89">
        <v>0</v>
      </c>
      <c r="AF19" s="89">
        <v>0</v>
      </c>
      <c r="AG19" s="89">
        <f t="shared" si="4"/>
        <v>260180</v>
      </c>
      <c r="AH19" s="79"/>
      <c r="AI19" s="79"/>
    </row>
    <row r="20" spans="1:35" s="80" customFormat="1" ht="11.25">
      <c r="A20" s="82"/>
      <c r="B20" s="132" t="s">
        <v>54</v>
      </c>
      <c r="C20" s="84">
        <v>0</v>
      </c>
      <c r="D20" s="85">
        <v>0</v>
      </c>
      <c r="E20" s="85">
        <v>0</v>
      </c>
      <c r="F20" s="85">
        <f t="shared" si="2"/>
        <v>0</v>
      </c>
      <c r="G20" s="85">
        <v>173339000</v>
      </c>
      <c r="H20" s="86"/>
      <c r="I20" s="85">
        <v>0</v>
      </c>
      <c r="J20" s="85">
        <v>0</v>
      </c>
      <c r="K20" s="87">
        <f t="shared" si="3"/>
        <v>173339000</v>
      </c>
      <c r="L20" s="84">
        <v>0</v>
      </c>
      <c r="M20" s="85">
        <v>0</v>
      </c>
      <c r="N20" s="87">
        <v>0</v>
      </c>
      <c r="O20" s="91">
        <f t="shared" si="5"/>
        <v>0</v>
      </c>
      <c r="P20" s="84">
        <v>0</v>
      </c>
      <c r="Q20" s="85">
        <v>0</v>
      </c>
      <c r="R20" s="87">
        <f t="shared" si="6"/>
        <v>0</v>
      </c>
      <c r="S20" s="88">
        <f t="shared" si="10"/>
        <v>0</v>
      </c>
      <c r="T20" s="85">
        <v>0</v>
      </c>
      <c r="U20" s="85">
        <v>0</v>
      </c>
      <c r="V20" s="87">
        <f t="shared" si="11"/>
        <v>0</v>
      </c>
      <c r="W20" s="89">
        <v>0</v>
      </c>
      <c r="X20" s="88">
        <v>0</v>
      </c>
      <c r="Y20" s="87">
        <v>0</v>
      </c>
      <c r="Z20" s="89">
        <f t="shared" si="7"/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f t="shared" si="4"/>
        <v>0</v>
      </c>
      <c r="AH20" s="79"/>
      <c r="AI20" s="79"/>
    </row>
    <row r="21" spans="1:35" s="80" customFormat="1" ht="11.25">
      <c r="A21" s="82"/>
      <c r="B21" s="132" t="s">
        <v>55</v>
      </c>
      <c r="C21" s="84">
        <v>0</v>
      </c>
      <c r="D21" s="85">
        <v>0</v>
      </c>
      <c r="E21" s="85">
        <v>0</v>
      </c>
      <c r="F21" s="85">
        <f t="shared" si="2"/>
        <v>0</v>
      </c>
      <c r="G21" s="85">
        <v>0</v>
      </c>
      <c r="H21" s="86"/>
      <c r="I21" s="85">
        <v>193380</v>
      </c>
      <c r="J21" s="85">
        <v>0</v>
      </c>
      <c r="K21" s="87">
        <f t="shared" si="3"/>
        <v>193380</v>
      </c>
      <c r="L21" s="84">
        <v>0</v>
      </c>
      <c r="M21" s="85">
        <v>0</v>
      </c>
      <c r="N21" s="87">
        <v>0</v>
      </c>
      <c r="O21" s="91">
        <f t="shared" si="5"/>
        <v>0</v>
      </c>
      <c r="P21" s="84">
        <v>0</v>
      </c>
      <c r="Q21" s="85">
        <v>0</v>
      </c>
      <c r="R21" s="87">
        <f t="shared" si="6"/>
        <v>0</v>
      </c>
      <c r="S21" s="88">
        <f t="shared" si="10"/>
        <v>0</v>
      </c>
      <c r="T21" s="85">
        <v>4895000</v>
      </c>
      <c r="U21" s="85">
        <v>4146000</v>
      </c>
      <c r="V21" s="87">
        <f t="shared" si="11"/>
        <v>9041000</v>
      </c>
      <c r="W21" s="89">
        <v>0</v>
      </c>
      <c r="X21" s="88">
        <v>0</v>
      </c>
      <c r="Y21" s="87">
        <v>0</v>
      </c>
      <c r="Z21" s="89">
        <f t="shared" si="7"/>
        <v>0</v>
      </c>
      <c r="AA21" s="89">
        <v>0</v>
      </c>
      <c r="AB21" s="89">
        <v>0</v>
      </c>
      <c r="AC21" s="89">
        <v>0</v>
      </c>
      <c r="AD21" s="89">
        <v>107250</v>
      </c>
      <c r="AE21" s="89">
        <v>0</v>
      </c>
      <c r="AF21" s="89">
        <v>0</v>
      </c>
      <c r="AG21" s="89">
        <f t="shared" si="4"/>
        <v>107250</v>
      </c>
      <c r="AH21" s="79"/>
      <c r="AI21" s="79"/>
    </row>
    <row r="22" spans="1:35" s="80" customFormat="1" ht="11.25">
      <c r="A22" s="82"/>
      <c r="B22" s="132" t="s">
        <v>56</v>
      </c>
      <c r="C22" s="136">
        <v>1306141.1519671101</v>
      </c>
      <c r="D22" s="133">
        <v>-1176856.1919671101</v>
      </c>
      <c r="E22" s="133">
        <v>-129284.96</v>
      </c>
      <c r="F22" s="85">
        <f t="shared" si="2"/>
        <v>0</v>
      </c>
      <c r="G22" s="85">
        <v>0</v>
      </c>
      <c r="H22" s="86"/>
      <c r="I22" s="85">
        <v>0</v>
      </c>
      <c r="J22" s="85">
        <v>0</v>
      </c>
      <c r="K22" s="87">
        <f t="shared" si="3"/>
        <v>0</v>
      </c>
      <c r="L22" s="84">
        <v>943101.08915299922</v>
      </c>
      <c r="M22" s="85">
        <v>-165591.18976430781</v>
      </c>
      <c r="N22" s="87">
        <v>-777509.8993886672</v>
      </c>
      <c r="O22" s="137">
        <f t="shared" si="5"/>
        <v>2.4214386940002441E-8</v>
      </c>
      <c r="P22" s="84">
        <v>0</v>
      </c>
      <c r="Q22" s="85">
        <v>0</v>
      </c>
      <c r="R22" s="87">
        <f t="shared" si="6"/>
        <v>0</v>
      </c>
      <c r="S22" s="88">
        <f t="shared" si="10"/>
        <v>2.4214386940002441E-8</v>
      </c>
      <c r="T22" s="85">
        <v>0</v>
      </c>
      <c r="U22" s="85">
        <v>0</v>
      </c>
      <c r="V22" s="87">
        <f t="shared" si="11"/>
        <v>0</v>
      </c>
      <c r="W22" s="89">
        <v>0</v>
      </c>
      <c r="X22" s="88">
        <v>0</v>
      </c>
      <c r="Y22" s="87">
        <v>0</v>
      </c>
      <c r="Z22" s="89">
        <f t="shared" si="7"/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f t="shared" si="4"/>
        <v>0</v>
      </c>
      <c r="AH22" s="79"/>
      <c r="AI22" s="79"/>
    </row>
    <row r="23" spans="1:35" s="80" customFormat="1" ht="11.25">
      <c r="A23" s="82"/>
      <c r="B23" s="132" t="s">
        <v>57</v>
      </c>
      <c r="C23" s="84">
        <v>0</v>
      </c>
      <c r="D23" s="133">
        <v>2801799.9999994636</v>
      </c>
      <c r="E23" s="85">
        <v>0</v>
      </c>
      <c r="F23" s="85">
        <f t="shared" si="2"/>
        <v>2801799.9999994636</v>
      </c>
      <c r="G23" s="85">
        <v>0</v>
      </c>
      <c r="H23" s="86"/>
      <c r="I23" s="85">
        <v>0</v>
      </c>
      <c r="J23" s="85">
        <v>0</v>
      </c>
      <c r="K23" s="134">
        <f t="shared" si="3"/>
        <v>2801799.9999994636</v>
      </c>
      <c r="L23" s="84">
        <v>0</v>
      </c>
      <c r="M23" s="85">
        <v>0</v>
      </c>
      <c r="N23" s="87">
        <v>0</v>
      </c>
      <c r="O23" s="137">
        <f t="shared" si="5"/>
        <v>0</v>
      </c>
      <c r="P23" s="84">
        <v>0</v>
      </c>
      <c r="Q23" s="85">
        <v>0</v>
      </c>
      <c r="R23" s="87">
        <f t="shared" si="6"/>
        <v>0</v>
      </c>
      <c r="S23" s="88">
        <f t="shared" si="10"/>
        <v>0</v>
      </c>
      <c r="T23" s="85">
        <v>0</v>
      </c>
      <c r="U23" s="85">
        <v>0</v>
      </c>
      <c r="V23" s="87">
        <f t="shared" si="11"/>
        <v>0</v>
      </c>
      <c r="W23" s="89">
        <v>0</v>
      </c>
      <c r="X23" s="88">
        <v>0</v>
      </c>
      <c r="Y23" s="87">
        <v>0</v>
      </c>
      <c r="Z23" s="89">
        <f t="shared" si="7"/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f t="shared" si="4"/>
        <v>0</v>
      </c>
      <c r="AH23" s="79"/>
      <c r="AI23" s="79"/>
    </row>
    <row r="24" spans="1:35" s="80" customFormat="1" thickBot="1">
      <c r="A24" s="82"/>
      <c r="B24" s="138" t="s">
        <v>58</v>
      </c>
      <c r="C24" s="139">
        <v>0</v>
      </c>
      <c r="D24" s="109">
        <v>-1.54</v>
      </c>
      <c r="E24" s="110">
        <v>0</v>
      </c>
      <c r="F24" s="109">
        <f t="shared" si="2"/>
        <v>-1.54</v>
      </c>
      <c r="G24" s="109">
        <v>-92239269.040000007</v>
      </c>
      <c r="H24" s="111"/>
      <c r="I24" s="109">
        <v>-29746.639999999999</v>
      </c>
      <c r="J24" s="109">
        <v>-240302.83</v>
      </c>
      <c r="K24" s="112">
        <f t="shared" si="3"/>
        <v>-92509320.050000012</v>
      </c>
      <c r="L24" s="139">
        <v>0</v>
      </c>
      <c r="M24" s="110">
        <v>0</v>
      </c>
      <c r="N24" s="140">
        <v>0</v>
      </c>
      <c r="O24" s="141">
        <f t="shared" si="5"/>
        <v>0</v>
      </c>
      <c r="P24" s="139">
        <v>0</v>
      </c>
      <c r="Q24" s="109">
        <v>-16610</v>
      </c>
      <c r="R24" s="112">
        <f t="shared" si="6"/>
        <v>-16610</v>
      </c>
      <c r="S24" s="142">
        <f t="shared" si="10"/>
        <v>-16610</v>
      </c>
      <c r="T24" s="109">
        <v>-370.34</v>
      </c>
      <c r="U24" s="110">
        <v>0</v>
      </c>
      <c r="V24" s="140">
        <f t="shared" si="11"/>
        <v>-370.34</v>
      </c>
      <c r="W24" s="143">
        <v>0</v>
      </c>
      <c r="X24" s="142">
        <v>0</v>
      </c>
      <c r="Y24" s="140">
        <v>0</v>
      </c>
      <c r="Z24" s="143">
        <f t="shared" si="7"/>
        <v>0</v>
      </c>
      <c r="AA24" s="143">
        <v>0</v>
      </c>
      <c r="AB24" s="143">
        <v>0</v>
      </c>
      <c r="AC24" s="143">
        <v>0</v>
      </c>
      <c r="AD24" s="144">
        <v>-107250</v>
      </c>
      <c r="AE24" s="144">
        <v>-12634.25</v>
      </c>
      <c r="AF24" s="143">
        <v>0</v>
      </c>
      <c r="AG24" s="143">
        <f t="shared" si="4"/>
        <v>-119884.25</v>
      </c>
      <c r="AH24" s="79"/>
      <c r="AI24" s="79"/>
    </row>
    <row r="25" spans="1:35" s="80" customFormat="1" thickBot="1">
      <c r="A25" s="82"/>
      <c r="B25" s="145" t="s">
        <v>59</v>
      </c>
      <c r="C25" s="146">
        <f>SUM(C14:C24)</f>
        <v>95282293.13000001</v>
      </c>
      <c r="D25" s="147">
        <f>SUM(D14:D24)</f>
        <v>55982595.09679468</v>
      </c>
      <c r="E25" s="147">
        <f>SUM(E14:E24)</f>
        <v>1232110.2332053054</v>
      </c>
      <c r="F25" s="147">
        <f>SUM(F14:F24)</f>
        <v>152496998.46000001</v>
      </c>
      <c r="G25" s="147">
        <f>SUM(G14:G24)</f>
        <v>152272730.95999998</v>
      </c>
      <c r="H25" s="148"/>
      <c r="I25" s="147">
        <f t="shared" ref="I25:AG25" si="12">SUM(I14:I24)</f>
        <v>163633.35999999999</v>
      </c>
      <c r="J25" s="147">
        <f t="shared" si="12"/>
        <v>983606.24000000011</v>
      </c>
      <c r="K25" s="149">
        <f t="shared" si="12"/>
        <v>305916969.01999998</v>
      </c>
      <c r="L25" s="150">
        <f t="shared" si="12"/>
        <v>11418997.879152998</v>
      </c>
      <c r="M25" s="147">
        <f t="shared" si="12"/>
        <v>6880225.5102356914</v>
      </c>
      <c r="N25" s="149">
        <f t="shared" si="12"/>
        <v>15349206.610611334</v>
      </c>
      <c r="O25" s="151">
        <f t="shared" si="12"/>
        <v>33648430.000000022</v>
      </c>
      <c r="P25" s="150">
        <f t="shared" si="12"/>
        <v>3304579.9999999949</v>
      </c>
      <c r="Q25" s="149">
        <f t="shared" si="12"/>
        <v>208499.99999999857</v>
      </c>
      <c r="R25" s="151">
        <f t="shared" si="12"/>
        <v>3513079.9999999935</v>
      </c>
      <c r="S25" s="151">
        <f t="shared" si="12"/>
        <v>37161510.000000022</v>
      </c>
      <c r="T25" s="150">
        <f t="shared" si="12"/>
        <v>50484629.659999982</v>
      </c>
      <c r="U25" s="147">
        <f t="shared" si="12"/>
        <v>8614247.4800000042</v>
      </c>
      <c r="V25" s="151">
        <f t="shared" si="12"/>
        <v>59098877.139999986</v>
      </c>
      <c r="W25" s="151">
        <f t="shared" si="12"/>
        <v>1865580.0000000023</v>
      </c>
      <c r="X25" s="150">
        <f t="shared" si="12"/>
        <v>351829.99999999965</v>
      </c>
      <c r="Y25" s="152">
        <f t="shared" si="12"/>
        <v>94070</v>
      </c>
      <c r="Z25" s="153">
        <f t="shared" si="12"/>
        <v>445899.99999999965</v>
      </c>
      <c r="AA25" s="151">
        <f t="shared" si="12"/>
        <v>77420</v>
      </c>
      <c r="AB25" s="151">
        <f t="shared" si="12"/>
        <v>0</v>
      </c>
      <c r="AC25" s="151">
        <f t="shared" si="12"/>
        <v>78210</v>
      </c>
      <c r="AD25" s="151">
        <f t="shared" si="12"/>
        <v>0</v>
      </c>
      <c r="AE25" s="151">
        <f t="shared" si="12"/>
        <v>19435.069999999989</v>
      </c>
      <c r="AF25" s="151">
        <f t="shared" si="12"/>
        <v>0</v>
      </c>
      <c r="AG25" s="151">
        <f t="shared" si="12"/>
        <v>620965.06999999972</v>
      </c>
      <c r="AH25" s="79"/>
      <c r="AI25" s="79"/>
    </row>
    <row r="26" spans="1:35" s="80" customFormat="1" ht="11.25">
      <c r="A26" s="82"/>
      <c r="B26" s="130" t="s">
        <v>47</v>
      </c>
      <c r="C26" s="75">
        <v>90024506.993818119</v>
      </c>
      <c r="D26" s="68">
        <v>52071943.724556327</v>
      </c>
      <c r="E26" s="68">
        <v>1304149.2816253195</v>
      </c>
      <c r="F26" s="68">
        <f t="shared" si="2"/>
        <v>143400599.99999976</v>
      </c>
      <c r="G26" s="68">
        <v>0</v>
      </c>
      <c r="H26" s="131"/>
      <c r="I26" s="68">
        <v>0</v>
      </c>
      <c r="J26" s="68">
        <v>1165369.9999999923</v>
      </c>
      <c r="K26" s="71">
        <f t="shared" si="3"/>
        <v>144565969.99999976</v>
      </c>
      <c r="L26" s="75">
        <v>0</v>
      </c>
      <c r="M26" s="68">
        <v>0</v>
      </c>
      <c r="N26" s="71">
        <v>0</v>
      </c>
      <c r="O26" s="76">
        <f t="shared" si="5"/>
        <v>0</v>
      </c>
      <c r="P26" s="75">
        <v>0</v>
      </c>
      <c r="Q26" s="71">
        <v>0</v>
      </c>
      <c r="R26" s="76">
        <f t="shared" si="6"/>
        <v>0</v>
      </c>
      <c r="S26" s="76">
        <f t="shared" ref="S26:S39" si="13">O26+R26</f>
        <v>0</v>
      </c>
      <c r="T26" s="75">
        <v>0</v>
      </c>
      <c r="U26" s="68">
        <v>0</v>
      </c>
      <c r="V26" s="71">
        <f t="shared" ref="V26:V40" si="14">T26+U26</f>
        <v>0</v>
      </c>
      <c r="W26" s="76">
        <v>0</v>
      </c>
      <c r="X26" s="75">
        <v>0</v>
      </c>
      <c r="Y26" s="71">
        <v>0</v>
      </c>
      <c r="Z26" s="76">
        <f t="shared" si="7"/>
        <v>0</v>
      </c>
      <c r="AA26" s="76">
        <v>0</v>
      </c>
      <c r="AB26" s="76">
        <v>0</v>
      </c>
      <c r="AC26" s="76">
        <v>0</v>
      </c>
      <c r="AD26" s="78">
        <v>0</v>
      </c>
      <c r="AE26" s="76">
        <v>0</v>
      </c>
      <c r="AF26" s="78">
        <v>0</v>
      </c>
      <c r="AG26" s="76">
        <f t="shared" si="4"/>
        <v>0</v>
      </c>
      <c r="AH26" s="79"/>
      <c r="AI26" s="79"/>
    </row>
    <row r="27" spans="1:35" s="80" customFormat="1" ht="11.25">
      <c r="A27" s="82"/>
      <c r="B27" s="132" t="s">
        <v>50</v>
      </c>
      <c r="C27" s="88">
        <f>SUM(D27)</f>
        <v>0</v>
      </c>
      <c r="D27" s="85">
        <v>0</v>
      </c>
      <c r="E27" s="85">
        <v>0</v>
      </c>
      <c r="F27" s="85">
        <f t="shared" si="2"/>
        <v>0</v>
      </c>
      <c r="G27" s="85">
        <v>0</v>
      </c>
      <c r="H27" s="86"/>
      <c r="I27" s="85">
        <v>0</v>
      </c>
      <c r="J27" s="85">
        <v>0</v>
      </c>
      <c r="K27" s="87">
        <f t="shared" si="3"/>
        <v>0</v>
      </c>
      <c r="L27" s="88">
        <v>10111131.77</v>
      </c>
      <c r="M27" s="85">
        <v>6800485.2000000002</v>
      </c>
      <c r="N27" s="87">
        <v>15565193.029999999</v>
      </c>
      <c r="O27" s="89">
        <f t="shared" si="5"/>
        <v>32476810</v>
      </c>
      <c r="P27" s="88">
        <v>3304579.9999999925</v>
      </c>
      <c r="Q27" s="87">
        <v>172349.99999999936</v>
      </c>
      <c r="R27" s="89">
        <f t="shared" si="6"/>
        <v>3476929.9999999921</v>
      </c>
      <c r="S27" s="89">
        <f t="shared" si="13"/>
        <v>35953739.999999993</v>
      </c>
      <c r="T27" s="88">
        <v>46194999.999999888</v>
      </c>
      <c r="U27" s="85">
        <v>1100000.0000000016</v>
      </c>
      <c r="V27" s="87">
        <f t="shared" si="14"/>
        <v>47294999.999999888</v>
      </c>
      <c r="W27" s="89">
        <v>1865580.0000000033</v>
      </c>
      <c r="X27" s="88">
        <v>213470</v>
      </c>
      <c r="Y27" s="87">
        <v>82550</v>
      </c>
      <c r="Z27" s="89">
        <f t="shared" si="7"/>
        <v>296020</v>
      </c>
      <c r="AA27" s="89">
        <v>44840</v>
      </c>
      <c r="AB27" s="89">
        <v>0</v>
      </c>
      <c r="AC27" s="89">
        <v>0</v>
      </c>
      <c r="AD27" s="91">
        <v>0</v>
      </c>
      <c r="AE27" s="89">
        <v>25140</v>
      </c>
      <c r="AF27" s="91">
        <v>0</v>
      </c>
      <c r="AG27" s="89">
        <f t="shared" si="4"/>
        <v>366000</v>
      </c>
      <c r="AH27" s="79"/>
      <c r="AI27" s="79"/>
    </row>
    <row r="28" spans="1:35" s="80" customFormat="1" ht="11.25">
      <c r="A28" s="82"/>
      <c r="B28" s="132" t="s">
        <v>51</v>
      </c>
      <c r="C28" s="88">
        <v>0</v>
      </c>
      <c r="D28" s="85">
        <v>0</v>
      </c>
      <c r="E28" s="85">
        <v>0</v>
      </c>
      <c r="F28" s="85">
        <f t="shared" si="2"/>
        <v>0</v>
      </c>
      <c r="G28" s="85">
        <v>0</v>
      </c>
      <c r="H28" s="86"/>
      <c r="I28" s="85">
        <v>0</v>
      </c>
      <c r="J28" s="85">
        <v>0</v>
      </c>
      <c r="K28" s="87">
        <f t="shared" si="3"/>
        <v>0</v>
      </c>
      <c r="L28" s="88">
        <v>0</v>
      </c>
      <c r="M28" s="85">
        <v>0</v>
      </c>
      <c r="N28" s="87">
        <v>0</v>
      </c>
      <c r="O28" s="89">
        <f t="shared" si="5"/>
        <v>0</v>
      </c>
      <c r="P28" s="88">
        <v>0</v>
      </c>
      <c r="Q28" s="87">
        <v>0</v>
      </c>
      <c r="R28" s="89">
        <f t="shared" si="6"/>
        <v>0</v>
      </c>
      <c r="S28" s="89">
        <f t="shared" si="13"/>
        <v>0</v>
      </c>
      <c r="T28" s="88">
        <v>0</v>
      </c>
      <c r="U28" s="85">
        <v>0</v>
      </c>
      <c r="V28" s="87">
        <f t="shared" si="14"/>
        <v>0</v>
      </c>
      <c r="W28" s="89">
        <v>0</v>
      </c>
      <c r="X28" s="88">
        <v>0</v>
      </c>
      <c r="Y28" s="87">
        <v>0</v>
      </c>
      <c r="Z28" s="89">
        <f t="shared" si="7"/>
        <v>0</v>
      </c>
      <c r="AA28" s="89">
        <v>0</v>
      </c>
      <c r="AB28" s="89">
        <v>0</v>
      </c>
      <c r="AC28" s="89">
        <v>0</v>
      </c>
      <c r="AD28" s="91">
        <v>0</v>
      </c>
      <c r="AE28" s="89">
        <v>0</v>
      </c>
      <c r="AF28" s="91">
        <v>0</v>
      </c>
      <c r="AG28" s="89">
        <f t="shared" si="4"/>
        <v>0</v>
      </c>
      <c r="AH28" s="79"/>
      <c r="AI28" s="79"/>
    </row>
    <row r="29" spans="1:35" s="80" customFormat="1" ht="11.25">
      <c r="A29" s="82"/>
      <c r="B29" s="132" t="s">
        <v>52</v>
      </c>
      <c r="C29" s="88">
        <v>0</v>
      </c>
      <c r="D29" s="85">
        <v>0</v>
      </c>
      <c r="E29" s="85">
        <v>0</v>
      </c>
      <c r="F29" s="85">
        <f t="shared" si="2"/>
        <v>0</v>
      </c>
      <c r="G29" s="85">
        <v>0</v>
      </c>
      <c r="H29" s="86"/>
      <c r="I29" s="85">
        <v>0</v>
      </c>
      <c r="J29" s="85">
        <v>0</v>
      </c>
      <c r="K29" s="87">
        <f t="shared" si="3"/>
        <v>0</v>
      </c>
      <c r="L29" s="88">
        <v>0</v>
      </c>
      <c r="M29" s="85">
        <v>0</v>
      </c>
      <c r="N29" s="87">
        <v>0</v>
      </c>
      <c r="O29" s="89">
        <f t="shared" si="5"/>
        <v>0</v>
      </c>
      <c r="P29" s="88">
        <v>0</v>
      </c>
      <c r="Q29" s="87">
        <v>0</v>
      </c>
      <c r="R29" s="89">
        <f t="shared" si="6"/>
        <v>0</v>
      </c>
      <c r="S29" s="89">
        <f t="shared" si="13"/>
        <v>0</v>
      </c>
      <c r="T29" s="88">
        <v>0</v>
      </c>
      <c r="U29" s="133">
        <v>-455657</v>
      </c>
      <c r="V29" s="87">
        <f t="shared" si="14"/>
        <v>-455657</v>
      </c>
      <c r="W29" s="89">
        <v>0</v>
      </c>
      <c r="X29" s="88">
        <v>0</v>
      </c>
      <c r="Y29" s="87">
        <v>0</v>
      </c>
      <c r="Z29" s="89">
        <f t="shared" si="7"/>
        <v>0</v>
      </c>
      <c r="AA29" s="89">
        <v>0</v>
      </c>
      <c r="AB29" s="89">
        <v>0</v>
      </c>
      <c r="AC29" s="89">
        <v>0</v>
      </c>
      <c r="AD29" s="91">
        <v>0</v>
      </c>
      <c r="AE29" s="89">
        <v>0</v>
      </c>
      <c r="AF29" s="91">
        <v>0</v>
      </c>
      <c r="AG29" s="89">
        <f t="shared" si="4"/>
        <v>0</v>
      </c>
      <c r="AH29" s="79"/>
      <c r="AI29" s="79"/>
    </row>
    <row r="30" spans="1:35" s="80" customFormat="1" ht="11.25">
      <c r="A30" s="82"/>
      <c r="B30" s="132" t="s">
        <v>53</v>
      </c>
      <c r="C30" s="88">
        <v>0</v>
      </c>
      <c r="D30" s="85">
        <v>0</v>
      </c>
      <c r="E30" s="85">
        <v>0</v>
      </c>
      <c r="F30" s="85">
        <f t="shared" si="2"/>
        <v>0</v>
      </c>
      <c r="G30" s="85">
        <v>0</v>
      </c>
      <c r="H30" s="86"/>
      <c r="I30" s="85">
        <v>0</v>
      </c>
      <c r="J30" s="85">
        <v>0</v>
      </c>
      <c r="K30" s="87">
        <f t="shared" si="3"/>
        <v>0</v>
      </c>
      <c r="L30" s="88">
        <v>0</v>
      </c>
      <c r="M30" s="85">
        <v>0</v>
      </c>
      <c r="N30" s="87">
        <v>0</v>
      </c>
      <c r="O30" s="89">
        <f t="shared" si="5"/>
        <v>0</v>
      </c>
      <c r="P30" s="88">
        <v>0</v>
      </c>
      <c r="Q30" s="87">
        <v>0</v>
      </c>
      <c r="R30" s="89">
        <f t="shared" si="6"/>
        <v>0</v>
      </c>
      <c r="S30" s="89">
        <f t="shared" si="13"/>
        <v>0</v>
      </c>
      <c r="T30" s="88">
        <v>0</v>
      </c>
      <c r="U30" s="85">
        <v>0</v>
      </c>
      <c r="V30" s="87">
        <f t="shared" si="14"/>
        <v>0</v>
      </c>
      <c r="W30" s="89">
        <v>0</v>
      </c>
      <c r="X30" s="88">
        <v>0</v>
      </c>
      <c r="Y30" s="87">
        <v>0</v>
      </c>
      <c r="Z30" s="89">
        <f t="shared" si="7"/>
        <v>0</v>
      </c>
      <c r="AA30" s="89">
        <v>0</v>
      </c>
      <c r="AB30" s="89">
        <v>0</v>
      </c>
      <c r="AC30" s="89">
        <v>156420</v>
      </c>
      <c r="AD30" s="91">
        <v>0</v>
      </c>
      <c r="AE30" s="89">
        <v>0</v>
      </c>
      <c r="AF30" s="91">
        <v>0</v>
      </c>
      <c r="AG30" s="89">
        <f t="shared" si="4"/>
        <v>156420</v>
      </c>
      <c r="AH30" s="79"/>
      <c r="AI30" s="79"/>
    </row>
    <row r="31" spans="1:35" s="80" customFormat="1" ht="11.25">
      <c r="A31" s="82"/>
      <c r="B31" s="132" t="s">
        <v>54</v>
      </c>
      <c r="C31" s="88">
        <v>0</v>
      </c>
      <c r="D31" s="85">
        <v>0</v>
      </c>
      <c r="E31" s="85">
        <v>0</v>
      </c>
      <c r="F31" s="85">
        <f t="shared" si="2"/>
        <v>0</v>
      </c>
      <c r="G31" s="85">
        <v>151387000</v>
      </c>
      <c r="H31" s="86"/>
      <c r="I31" s="85">
        <v>0</v>
      </c>
      <c r="J31" s="85">
        <v>0</v>
      </c>
      <c r="K31" s="87">
        <f t="shared" si="3"/>
        <v>151387000</v>
      </c>
      <c r="L31" s="88">
        <v>0</v>
      </c>
      <c r="M31" s="85">
        <v>0</v>
      </c>
      <c r="N31" s="87">
        <v>0</v>
      </c>
      <c r="O31" s="89">
        <f t="shared" si="5"/>
        <v>0</v>
      </c>
      <c r="P31" s="88">
        <v>0</v>
      </c>
      <c r="Q31" s="87">
        <v>0</v>
      </c>
      <c r="R31" s="89">
        <f t="shared" si="6"/>
        <v>0</v>
      </c>
      <c r="S31" s="89">
        <f t="shared" si="13"/>
        <v>0</v>
      </c>
      <c r="T31" s="88">
        <v>0</v>
      </c>
      <c r="U31" s="85">
        <v>0</v>
      </c>
      <c r="V31" s="87">
        <f t="shared" si="14"/>
        <v>0</v>
      </c>
      <c r="W31" s="89">
        <v>0</v>
      </c>
      <c r="X31" s="88">
        <v>0</v>
      </c>
      <c r="Y31" s="87">
        <v>0</v>
      </c>
      <c r="Z31" s="89">
        <f t="shared" si="7"/>
        <v>0</v>
      </c>
      <c r="AA31" s="89">
        <v>0</v>
      </c>
      <c r="AB31" s="89">
        <v>0</v>
      </c>
      <c r="AC31" s="89">
        <v>0</v>
      </c>
      <c r="AD31" s="91">
        <v>0</v>
      </c>
      <c r="AE31" s="89">
        <v>0</v>
      </c>
      <c r="AF31" s="91">
        <v>0</v>
      </c>
      <c r="AG31" s="89">
        <f t="shared" si="4"/>
        <v>0</v>
      </c>
      <c r="AH31" s="79"/>
      <c r="AI31" s="79"/>
    </row>
    <row r="32" spans="1:35" s="80" customFormat="1" ht="11.25">
      <c r="A32" s="82"/>
      <c r="B32" s="132" t="s">
        <v>55</v>
      </c>
      <c r="C32" s="88">
        <v>0</v>
      </c>
      <c r="D32" s="85">
        <v>0</v>
      </c>
      <c r="E32" s="85">
        <v>0</v>
      </c>
      <c r="F32" s="85">
        <f t="shared" si="2"/>
        <v>0</v>
      </c>
      <c r="G32" s="85">
        <v>0</v>
      </c>
      <c r="H32" s="86"/>
      <c r="I32" s="85">
        <v>193380</v>
      </c>
      <c r="J32" s="85">
        <v>0</v>
      </c>
      <c r="K32" s="87">
        <f t="shared" si="3"/>
        <v>193380</v>
      </c>
      <c r="L32" s="88">
        <v>0</v>
      </c>
      <c r="M32" s="85">
        <v>0</v>
      </c>
      <c r="N32" s="87">
        <v>0</v>
      </c>
      <c r="O32" s="89">
        <f t="shared" si="5"/>
        <v>0</v>
      </c>
      <c r="P32" s="88">
        <v>0</v>
      </c>
      <c r="Q32" s="87">
        <v>0</v>
      </c>
      <c r="R32" s="89">
        <f t="shared" si="6"/>
        <v>0</v>
      </c>
      <c r="S32" s="89">
        <f t="shared" si="13"/>
        <v>0</v>
      </c>
      <c r="T32" s="88">
        <v>0</v>
      </c>
      <c r="U32" s="85">
        <f>6469814.29-1500090.19</f>
        <v>4969724.0999999996</v>
      </c>
      <c r="V32" s="87">
        <f t="shared" si="14"/>
        <v>4969724.0999999996</v>
      </c>
      <c r="W32" s="89">
        <v>0</v>
      </c>
      <c r="X32" s="88">
        <v>0</v>
      </c>
      <c r="Y32" s="87">
        <v>0</v>
      </c>
      <c r="Z32" s="89">
        <f t="shared" si="7"/>
        <v>0</v>
      </c>
      <c r="AA32" s="89">
        <v>0</v>
      </c>
      <c r="AB32" s="89">
        <v>0</v>
      </c>
      <c r="AC32" s="89">
        <v>0</v>
      </c>
      <c r="AD32" s="91">
        <v>1359840</v>
      </c>
      <c r="AE32" s="89">
        <v>0</v>
      </c>
      <c r="AF32" s="91">
        <v>0</v>
      </c>
      <c r="AG32" s="89">
        <f t="shared" si="4"/>
        <v>1359840</v>
      </c>
      <c r="AH32" s="79"/>
      <c r="AI32" s="79"/>
    </row>
    <row r="33" spans="1:35" s="80" customFormat="1" ht="11.25">
      <c r="A33" s="82"/>
      <c r="B33" s="132" t="s">
        <v>60</v>
      </c>
      <c r="C33" s="88">
        <v>0</v>
      </c>
      <c r="D33" s="85">
        <v>0</v>
      </c>
      <c r="E33" s="85">
        <v>0</v>
      </c>
      <c r="F33" s="85">
        <f t="shared" si="2"/>
        <v>0</v>
      </c>
      <c r="G33" s="85">
        <v>0</v>
      </c>
      <c r="H33" s="86"/>
      <c r="I33" s="85">
        <v>0</v>
      </c>
      <c r="J33" s="85">
        <v>0</v>
      </c>
      <c r="K33" s="87">
        <f t="shared" si="3"/>
        <v>0</v>
      </c>
      <c r="L33" s="88">
        <v>1266316.9019018321</v>
      </c>
      <c r="M33" s="85">
        <v>803841.21332328068</v>
      </c>
      <c r="N33" s="87">
        <v>1876181.884774887</v>
      </c>
      <c r="O33" s="89">
        <f t="shared" si="5"/>
        <v>3946340</v>
      </c>
      <c r="P33" s="88">
        <v>0</v>
      </c>
      <c r="Q33" s="87">
        <v>66950.000000001397</v>
      </c>
      <c r="R33" s="89">
        <f t="shared" si="6"/>
        <v>66950.000000001397</v>
      </c>
      <c r="S33" s="89">
        <f t="shared" si="13"/>
        <v>4013290.0000000014</v>
      </c>
      <c r="T33" s="88">
        <v>2130540</v>
      </c>
      <c r="U33" s="85">
        <v>0</v>
      </c>
      <c r="V33" s="87">
        <f t="shared" si="14"/>
        <v>2130540</v>
      </c>
      <c r="W33" s="89">
        <v>269519.99999999814</v>
      </c>
      <c r="X33" s="88">
        <v>40000.000000000349</v>
      </c>
      <c r="Y33" s="87">
        <v>10000</v>
      </c>
      <c r="Z33" s="89">
        <f>X33+Y33</f>
        <v>50000.000000000349</v>
      </c>
      <c r="AA33" s="89">
        <v>10000</v>
      </c>
      <c r="AB33" s="89">
        <v>0</v>
      </c>
      <c r="AC33" s="89">
        <v>0</v>
      </c>
      <c r="AD33" s="91">
        <v>0</v>
      </c>
      <c r="AE33" s="89">
        <v>1780</v>
      </c>
      <c r="AF33" s="91">
        <v>0</v>
      </c>
      <c r="AG33" s="89">
        <f t="shared" si="4"/>
        <v>61780.000000000349</v>
      </c>
      <c r="AH33" s="79"/>
      <c r="AI33" s="79"/>
    </row>
    <row r="34" spans="1:35" s="80" customFormat="1" ht="11.25">
      <c r="A34" s="82"/>
      <c r="B34" s="132" t="s">
        <v>57</v>
      </c>
      <c r="C34" s="88">
        <v>0</v>
      </c>
      <c r="D34" s="133">
        <f>-2801800</f>
        <v>-2801800</v>
      </c>
      <c r="E34" s="85">
        <v>0</v>
      </c>
      <c r="F34" s="85">
        <f t="shared" si="2"/>
        <v>-2801800</v>
      </c>
      <c r="G34" s="85">
        <v>0</v>
      </c>
      <c r="H34" s="86"/>
      <c r="I34" s="85">
        <v>0</v>
      </c>
      <c r="J34" s="85">
        <v>0</v>
      </c>
      <c r="K34" s="134">
        <f t="shared" si="3"/>
        <v>-2801800</v>
      </c>
      <c r="L34" s="88">
        <v>0</v>
      </c>
      <c r="M34" s="85">
        <v>0</v>
      </c>
      <c r="N34" s="87">
        <v>0</v>
      </c>
      <c r="O34" s="89">
        <f t="shared" si="5"/>
        <v>0</v>
      </c>
      <c r="P34" s="88">
        <v>0</v>
      </c>
      <c r="Q34" s="87">
        <v>0</v>
      </c>
      <c r="R34" s="89">
        <f t="shared" si="6"/>
        <v>0</v>
      </c>
      <c r="S34" s="89">
        <f t="shared" si="13"/>
        <v>0</v>
      </c>
      <c r="T34" s="88">
        <v>0</v>
      </c>
      <c r="U34" s="85">
        <v>0</v>
      </c>
      <c r="V34" s="87">
        <f t="shared" si="14"/>
        <v>0</v>
      </c>
      <c r="W34" s="89">
        <v>0</v>
      </c>
      <c r="X34" s="88">
        <v>0</v>
      </c>
      <c r="Y34" s="87">
        <v>0</v>
      </c>
      <c r="Z34" s="89">
        <f>X34+Y34</f>
        <v>0</v>
      </c>
      <c r="AA34" s="89">
        <v>0</v>
      </c>
      <c r="AB34" s="89">
        <v>0</v>
      </c>
      <c r="AC34" s="89">
        <v>0</v>
      </c>
      <c r="AD34" s="91">
        <v>0</v>
      </c>
      <c r="AE34" s="89">
        <v>0</v>
      </c>
      <c r="AF34" s="91">
        <v>0</v>
      </c>
      <c r="AG34" s="89">
        <f t="shared" si="4"/>
        <v>0</v>
      </c>
      <c r="AH34" s="79"/>
      <c r="AI34" s="79"/>
    </row>
    <row r="35" spans="1:35" s="80" customFormat="1" ht="11.25">
      <c r="A35" s="82"/>
      <c r="B35" s="132" t="s">
        <v>61</v>
      </c>
      <c r="C35" s="88">
        <v>0</v>
      </c>
      <c r="D35" s="85">
        <v>0</v>
      </c>
      <c r="E35" s="85">
        <v>0</v>
      </c>
      <c r="F35" s="85">
        <f t="shared" si="2"/>
        <v>0</v>
      </c>
      <c r="G35" s="85">
        <v>0</v>
      </c>
      <c r="H35" s="86"/>
      <c r="I35" s="85">
        <v>0</v>
      </c>
      <c r="J35" s="85">
        <v>0</v>
      </c>
      <c r="K35" s="87">
        <f t="shared" si="3"/>
        <v>0</v>
      </c>
      <c r="L35" s="88">
        <v>0</v>
      </c>
      <c r="M35" s="85">
        <v>0</v>
      </c>
      <c r="N35" s="87">
        <v>0</v>
      </c>
      <c r="O35" s="89">
        <f t="shared" si="5"/>
        <v>0</v>
      </c>
      <c r="P35" s="88">
        <v>0</v>
      </c>
      <c r="Q35" s="87">
        <v>0</v>
      </c>
      <c r="R35" s="89">
        <f t="shared" si="6"/>
        <v>0</v>
      </c>
      <c r="S35" s="89">
        <f t="shared" si="13"/>
        <v>0</v>
      </c>
      <c r="T35" s="88">
        <v>0</v>
      </c>
      <c r="U35" s="85">
        <v>0</v>
      </c>
      <c r="V35" s="87">
        <f t="shared" si="14"/>
        <v>0</v>
      </c>
      <c r="W35" s="89">
        <v>0</v>
      </c>
      <c r="X35" s="88">
        <v>0</v>
      </c>
      <c r="Y35" s="87">
        <v>0</v>
      </c>
      <c r="Z35" s="89">
        <f t="shared" ref="Z35:Z39" si="15">X35+Y35</f>
        <v>0</v>
      </c>
      <c r="AA35" s="89">
        <v>0</v>
      </c>
      <c r="AB35" s="89">
        <v>219450</v>
      </c>
      <c r="AC35" s="89">
        <v>0</v>
      </c>
      <c r="AD35" s="91">
        <v>318290</v>
      </c>
      <c r="AE35" s="89">
        <v>0</v>
      </c>
      <c r="AF35" s="91">
        <v>0</v>
      </c>
      <c r="AG35" s="89">
        <f t="shared" si="4"/>
        <v>537740</v>
      </c>
      <c r="AH35" s="79"/>
      <c r="AI35" s="79"/>
    </row>
    <row r="36" spans="1:35" s="80" customFormat="1" ht="11.25">
      <c r="A36" s="82"/>
      <c r="B36" s="132" t="s">
        <v>58</v>
      </c>
      <c r="C36" s="88">
        <v>0</v>
      </c>
      <c r="D36" s="133">
        <v>1.54</v>
      </c>
      <c r="E36" s="85">
        <v>0</v>
      </c>
      <c r="F36" s="133">
        <f t="shared" si="2"/>
        <v>1.54</v>
      </c>
      <c r="G36" s="133">
        <v>92239269.040000007</v>
      </c>
      <c r="H36" s="86"/>
      <c r="I36" s="133">
        <v>29746.639999999999</v>
      </c>
      <c r="J36" s="133">
        <v>240302.83</v>
      </c>
      <c r="K36" s="87">
        <f t="shared" si="3"/>
        <v>92509320.050000012</v>
      </c>
      <c r="L36" s="88">
        <v>0</v>
      </c>
      <c r="M36" s="85">
        <v>0</v>
      </c>
      <c r="N36" s="87">
        <v>0</v>
      </c>
      <c r="O36" s="89">
        <f t="shared" si="5"/>
        <v>0</v>
      </c>
      <c r="P36" s="88">
        <v>0</v>
      </c>
      <c r="Q36" s="134">
        <v>16610</v>
      </c>
      <c r="R36" s="93">
        <f t="shared" si="6"/>
        <v>16610</v>
      </c>
      <c r="S36" s="89">
        <f t="shared" si="13"/>
        <v>16610</v>
      </c>
      <c r="T36" s="135">
        <v>370.33999996632338</v>
      </c>
      <c r="U36" s="85">
        <v>177000</v>
      </c>
      <c r="V36" s="87">
        <f t="shared" si="14"/>
        <v>177370.33999996632</v>
      </c>
      <c r="W36" s="89">
        <v>0</v>
      </c>
      <c r="X36" s="88">
        <v>0</v>
      </c>
      <c r="Y36" s="87">
        <v>0</v>
      </c>
      <c r="Z36" s="89">
        <f t="shared" si="15"/>
        <v>0</v>
      </c>
      <c r="AA36" s="89">
        <v>0</v>
      </c>
      <c r="AB36" s="89">
        <v>0</v>
      </c>
      <c r="AC36" s="89">
        <v>0</v>
      </c>
      <c r="AD36" s="137">
        <v>107250</v>
      </c>
      <c r="AE36" s="93">
        <v>12634.25</v>
      </c>
      <c r="AF36" s="91">
        <v>0</v>
      </c>
      <c r="AG36" s="89">
        <f t="shared" si="4"/>
        <v>119884.25</v>
      </c>
      <c r="AH36" s="79"/>
      <c r="AI36" s="79"/>
    </row>
    <row r="37" spans="1:35" s="80" customFormat="1" ht="11.25">
      <c r="A37" s="82"/>
      <c r="B37" s="132" t="s">
        <v>62</v>
      </c>
      <c r="C37" s="88">
        <v>0</v>
      </c>
      <c r="D37" s="133">
        <v>0</v>
      </c>
      <c r="E37" s="85">
        <v>0</v>
      </c>
      <c r="F37" s="85">
        <f t="shared" si="2"/>
        <v>0</v>
      </c>
      <c r="G37" s="133">
        <v>0</v>
      </c>
      <c r="H37" s="86"/>
      <c r="I37" s="133">
        <v>0</v>
      </c>
      <c r="J37" s="133">
        <v>0</v>
      </c>
      <c r="K37" s="87">
        <f t="shared" si="3"/>
        <v>0</v>
      </c>
      <c r="L37" s="88">
        <v>0</v>
      </c>
      <c r="M37" s="85">
        <v>0</v>
      </c>
      <c r="N37" s="87">
        <v>0</v>
      </c>
      <c r="O37" s="89">
        <f t="shared" si="5"/>
        <v>0</v>
      </c>
      <c r="P37" s="88">
        <v>0</v>
      </c>
      <c r="Q37" s="134">
        <v>0</v>
      </c>
      <c r="R37" s="93">
        <f t="shared" si="6"/>
        <v>0</v>
      </c>
      <c r="S37" s="89">
        <f t="shared" si="13"/>
        <v>0</v>
      </c>
      <c r="T37" s="88">
        <v>633180</v>
      </c>
      <c r="U37" s="85">
        <v>0</v>
      </c>
      <c r="V37" s="87">
        <f t="shared" si="14"/>
        <v>633180</v>
      </c>
      <c r="W37" s="89">
        <v>0</v>
      </c>
      <c r="X37" s="88">
        <v>0</v>
      </c>
      <c r="Y37" s="87">
        <v>0</v>
      </c>
      <c r="Z37" s="89">
        <f t="shared" si="15"/>
        <v>0</v>
      </c>
      <c r="AA37" s="89">
        <v>0</v>
      </c>
      <c r="AB37" s="89">
        <v>0</v>
      </c>
      <c r="AC37" s="89">
        <v>0</v>
      </c>
      <c r="AD37" s="137">
        <v>0</v>
      </c>
      <c r="AE37" s="93">
        <v>0</v>
      </c>
      <c r="AF37" s="91">
        <v>0</v>
      </c>
      <c r="AG37" s="89">
        <f t="shared" si="4"/>
        <v>0</v>
      </c>
      <c r="AH37" s="79"/>
      <c r="AI37" s="79"/>
    </row>
    <row r="38" spans="1:35" s="80" customFormat="1" ht="11.25">
      <c r="A38" s="82"/>
      <c r="B38" s="132" t="s">
        <v>63</v>
      </c>
      <c r="C38" s="88">
        <v>5109384.9390458744</v>
      </c>
      <c r="D38" s="133">
        <v>2829556.8101601508</v>
      </c>
      <c r="E38" s="85">
        <v>70778.250794070613</v>
      </c>
      <c r="F38" s="85">
        <f t="shared" si="2"/>
        <v>8009720.0000000959</v>
      </c>
      <c r="G38" s="133">
        <v>0</v>
      </c>
      <c r="H38" s="86"/>
      <c r="I38" s="133">
        <v>0</v>
      </c>
      <c r="J38" s="133">
        <v>0</v>
      </c>
      <c r="K38" s="87">
        <f t="shared" si="3"/>
        <v>8009720.0000000959</v>
      </c>
      <c r="L38" s="88">
        <v>0</v>
      </c>
      <c r="M38" s="85">
        <v>0</v>
      </c>
      <c r="N38" s="87">
        <v>0</v>
      </c>
      <c r="O38" s="89">
        <f t="shared" si="5"/>
        <v>0</v>
      </c>
      <c r="P38" s="88">
        <v>0</v>
      </c>
      <c r="Q38" s="134">
        <v>0</v>
      </c>
      <c r="R38" s="93">
        <f t="shared" si="6"/>
        <v>0</v>
      </c>
      <c r="S38" s="89">
        <f t="shared" si="13"/>
        <v>0</v>
      </c>
      <c r="T38" s="88">
        <v>0</v>
      </c>
      <c r="U38" s="85">
        <v>0</v>
      </c>
      <c r="V38" s="87">
        <f t="shared" si="14"/>
        <v>0</v>
      </c>
      <c r="W38" s="89">
        <v>0</v>
      </c>
      <c r="X38" s="88">
        <v>0</v>
      </c>
      <c r="Y38" s="87">
        <v>0</v>
      </c>
      <c r="Z38" s="89">
        <f t="shared" si="15"/>
        <v>0</v>
      </c>
      <c r="AA38" s="89">
        <v>0</v>
      </c>
      <c r="AB38" s="89">
        <v>0</v>
      </c>
      <c r="AC38" s="89">
        <v>0</v>
      </c>
      <c r="AD38" s="137">
        <v>0</v>
      </c>
      <c r="AE38" s="93">
        <v>0</v>
      </c>
      <c r="AF38" s="91">
        <v>0</v>
      </c>
      <c r="AG38" s="89">
        <f t="shared" si="4"/>
        <v>0</v>
      </c>
      <c r="AH38" s="79"/>
      <c r="AI38" s="79"/>
    </row>
    <row r="39" spans="1:35" s="80" customFormat="1" ht="11.25">
      <c r="A39" s="82"/>
      <c r="B39" s="132" t="s">
        <v>64</v>
      </c>
      <c r="C39" s="88">
        <v>0</v>
      </c>
      <c r="D39" s="133">
        <v>0</v>
      </c>
      <c r="E39" s="85">
        <v>0</v>
      </c>
      <c r="F39" s="133">
        <f t="shared" si="2"/>
        <v>0</v>
      </c>
      <c r="G39" s="133">
        <v>0</v>
      </c>
      <c r="H39" s="86"/>
      <c r="I39" s="133">
        <v>0</v>
      </c>
      <c r="J39" s="133">
        <v>0</v>
      </c>
      <c r="K39" s="87">
        <f t="shared" si="3"/>
        <v>0</v>
      </c>
      <c r="L39" s="88">
        <v>0</v>
      </c>
      <c r="M39" s="85">
        <v>0</v>
      </c>
      <c r="N39" s="87">
        <v>0</v>
      </c>
      <c r="O39" s="89">
        <f t="shared" si="5"/>
        <v>0</v>
      </c>
      <c r="P39" s="88">
        <v>0</v>
      </c>
      <c r="Q39" s="134">
        <v>0</v>
      </c>
      <c r="R39" s="93">
        <f t="shared" si="6"/>
        <v>0</v>
      </c>
      <c r="S39" s="89">
        <f t="shared" si="13"/>
        <v>0</v>
      </c>
      <c r="T39" s="88">
        <v>3000000</v>
      </c>
      <c r="U39" s="85">
        <v>0</v>
      </c>
      <c r="V39" s="87">
        <f t="shared" si="14"/>
        <v>3000000</v>
      </c>
      <c r="W39" s="89">
        <v>0</v>
      </c>
      <c r="X39" s="88">
        <v>0</v>
      </c>
      <c r="Y39" s="87">
        <v>0</v>
      </c>
      <c r="Z39" s="89">
        <f t="shared" si="15"/>
        <v>0</v>
      </c>
      <c r="AA39" s="89">
        <v>0</v>
      </c>
      <c r="AB39" s="89">
        <v>0</v>
      </c>
      <c r="AC39" s="89">
        <v>0</v>
      </c>
      <c r="AD39" s="137">
        <v>0</v>
      </c>
      <c r="AE39" s="93">
        <v>0</v>
      </c>
      <c r="AF39" s="91">
        <v>0</v>
      </c>
      <c r="AG39" s="89">
        <f t="shared" si="4"/>
        <v>0</v>
      </c>
      <c r="AH39" s="79"/>
      <c r="AI39" s="79"/>
    </row>
    <row r="40" spans="1:35" s="80" customFormat="1" thickBot="1">
      <c r="A40" s="82"/>
      <c r="B40" s="138" t="s">
        <v>65</v>
      </c>
      <c r="C40" s="113">
        <v>0</v>
      </c>
      <c r="D40" s="118">
        <v>0</v>
      </c>
      <c r="E40" s="114">
        <v>0</v>
      </c>
      <c r="F40" s="114">
        <f t="shared" si="2"/>
        <v>0</v>
      </c>
      <c r="G40" s="118">
        <v>0</v>
      </c>
      <c r="H40" s="154"/>
      <c r="I40" s="118">
        <v>0</v>
      </c>
      <c r="J40" s="118">
        <v>0</v>
      </c>
      <c r="K40" s="155">
        <f t="shared" si="3"/>
        <v>0</v>
      </c>
      <c r="L40" s="142">
        <v>0</v>
      </c>
      <c r="M40" s="110">
        <v>0</v>
      </c>
      <c r="N40" s="140">
        <v>3000000</v>
      </c>
      <c r="O40" s="143">
        <f t="shared" si="5"/>
        <v>3000000</v>
      </c>
      <c r="P40" s="142">
        <v>0</v>
      </c>
      <c r="Q40" s="112">
        <v>0</v>
      </c>
      <c r="R40" s="144">
        <f t="shared" si="6"/>
        <v>0</v>
      </c>
      <c r="S40" s="143">
        <f>O40+R40</f>
        <v>3000000</v>
      </c>
      <c r="T40" s="113">
        <v>863122</v>
      </c>
      <c r="U40" s="114">
        <f>7039190+1233460</f>
        <v>8272650</v>
      </c>
      <c r="V40" s="155">
        <f t="shared" si="14"/>
        <v>9135772</v>
      </c>
      <c r="W40" s="116">
        <v>233000</v>
      </c>
      <c r="X40" s="113">
        <v>10980</v>
      </c>
      <c r="Y40" s="155">
        <v>7690</v>
      </c>
      <c r="Z40" s="116">
        <f>X40+Y40</f>
        <v>18670</v>
      </c>
      <c r="AA40" s="143">
        <v>8310</v>
      </c>
      <c r="AB40" s="143">
        <v>0</v>
      </c>
      <c r="AC40" s="143">
        <v>232580</v>
      </c>
      <c r="AD40" s="141">
        <v>0</v>
      </c>
      <c r="AE40" s="144">
        <v>0</v>
      </c>
      <c r="AF40" s="156">
        <v>0</v>
      </c>
      <c r="AG40" s="143">
        <f t="shared" si="4"/>
        <v>259560</v>
      </c>
      <c r="AH40" s="79"/>
      <c r="AI40" s="79"/>
    </row>
    <row r="41" spans="1:35" s="80" customFormat="1" thickBot="1">
      <c r="A41" s="157"/>
      <c r="B41" s="158" t="s">
        <v>66</v>
      </c>
      <c r="C41" s="122">
        <f>SUM(C26:C40)</f>
        <v>95133891.932863995</v>
      </c>
      <c r="D41" s="123">
        <f>SUM(D26:D40)</f>
        <v>52099702.074716479</v>
      </c>
      <c r="E41" s="123">
        <f>SUM(E26:E40)</f>
        <v>1374927.53241939</v>
      </c>
      <c r="F41" s="123">
        <f>SUM(F26:F40)</f>
        <v>148608521.53999984</v>
      </c>
      <c r="G41" s="123">
        <f>SUM(G26:G40)</f>
        <v>243626269.04000002</v>
      </c>
      <c r="H41" s="124"/>
      <c r="I41" s="123">
        <f t="shared" ref="I41:AG41" si="16">SUM(I26:I40)</f>
        <v>223126.64</v>
      </c>
      <c r="J41" s="123">
        <f t="shared" si="16"/>
        <v>1405672.8299999924</v>
      </c>
      <c r="K41" s="125">
        <f t="shared" si="16"/>
        <v>393863590.04999989</v>
      </c>
      <c r="L41" s="150">
        <f t="shared" si="16"/>
        <v>11377448.671901831</v>
      </c>
      <c r="M41" s="147">
        <f t="shared" si="16"/>
        <v>7604326.4133232813</v>
      </c>
      <c r="N41" s="149">
        <f t="shared" si="16"/>
        <v>20441374.914774887</v>
      </c>
      <c r="O41" s="151">
        <f t="shared" si="16"/>
        <v>39423150</v>
      </c>
      <c r="P41" s="150">
        <f t="shared" si="16"/>
        <v>3304579.9999999925</v>
      </c>
      <c r="Q41" s="149">
        <f t="shared" si="16"/>
        <v>255910.00000000076</v>
      </c>
      <c r="R41" s="149">
        <f t="shared" si="16"/>
        <v>3560489.9999999935</v>
      </c>
      <c r="S41" s="149">
        <f t="shared" si="16"/>
        <v>42983639.999999993</v>
      </c>
      <c r="T41" s="122">
        <f t="shared" si="16"/>
        <v>52822212.339999855</v>
      </c>
      <c r="U41" s="123">
        <f t="shared" si="16"/>
        <v>14063717.100000001</v>
      </c>
      <c r="V41" s="127">
        <f t="shared" si="16"/>
        <v>66885929.439999856</v>
      </c>
      <c r="W41" s="129">
        <f t="shared" si="16"/>
        <v>2368100.0000000014</v>
      </c>
      <c r="X41" s="126">
        <f t="shared" si="16"/>
        <v>264450.00000000035</v>
      </c>
      <c r="Y41" s="128">
        <f t="shared" si="16"/>
        <v>100240</v>
      </c>
      <c r="Z41" s="129">
        <f>SUM(Z26:Z40)</f>
        <v>364690.00000000035</v>
      </c>
      <c r="AA41" s="151">
        <f t="shared" si="16"/>
        <v>63150</v>
      </c>
      <c r="AB41" s="151">
        <f t="shared" si="16"/>
        <v>219450</v>
      </c>
      <c r="AC41" s="151">
        <f t="shared" si="16"/>
        <v>389000</v>
      </c>
      <c r="AD41" s="151">
        <f t="shared" si="16"/>
        <v>1785380</v>
      </c>
      <c r="AE41" s="151">
        <f t="shared" si="16"/>
        <v>39554.25</v>
      </c>
      <c r="AF41" s="151">
        <f t="shared" si="16"/>
        <v>0</v>
      </c>
      <c r="AG41" s="151">
        <f t="shared" si="16"/>
        <v>2861224.2500000005</v>
      </c>
      <c r="AH41" s="79"/>
      <c r="AI41" s="159"/>
    </row>
    <row r="42" spans="1:35" s="80" customFormat="1" ht="11.25">
      <c r="A42" s="157"/>
      <c r="B42" s="130" t="s">
        <v>47</v>
      </c>
      <c r="C42" s="75">
        <v>0</v>
      </c>
      <c r="D42" s="68">
        <v>0</v>
      </c>
      <c r="E42" s="68">
        <v>0</v>
      </c>
      <c r="F42" s="68">
        <f t="shared" si="2"/>
        <v>0</v>
      </c>
      <c r="G42" s="68">
        <v>0</v>
      </c>
      <c r="H42" s="131"/>
      <c r="I42" s="68">
        <v>0</v>
      </c>
      <c r="J42" s="68">
        <v>670540</v>
      </c>
      <c r="K42" s="77">
        <f t="shared" si="3"/>
        <v>670540</v>
      </c>
      <c r="L42" s="67">
        <v>0</v>
      </c>
      <c r="M42" s="68">
        <v>0</v>
      </c>
      <c r="N42" s="68">
        <v>0</v>
      </c>
      <c r="O42" s="68">
        <f t="shared" si="5"/>
        <v>0</v>
      </c>
      <c r="P42" s="68">
        <v>0</v>
      </c>
      <c r="Q42" s="68">
        <v>0</v>
      </c>
      <c r="R42" s="68">
        <f t="shared" si="6"/>
        <v>0</v>
      </c>
      <c r="S42" s="68">
        <f t="shared" ref="S42:S53" si="17">O42+R42</f>
        <v>0</v>
      </c>
      <c r="T42" s="68">
        <v>0</v>
      </c>
      <c r="U42" s="68">
        <v>0</v>
      </c>
      <c r="V42" s="68">
        <f>T42+U42</f>
        <v>0</v>
      </c>
      <c r="W42" s="68">
        <v>0</v>
      </c>
      <c r="X42" s="68">
        <v>0</v>
      </c>
      <c r="Y42" s="68">
        <v>0</v>
      </c>
      <c r="Z42" s="68">
        <f t="shared" si="7"/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71">
        <f t="shared" si="4"/>
        <v>0</v>
      </c>
      <c r="AH42" s="79"/>
      <c r="AI42" s="159"/>
    </row>
    <row r="43" spans="1:35" s="80" customFormat="1" ht="11.25">
      <c r="A43" s="157"/>
      <c r="B43" s="132" t="s">
        <v>50</v>
      </c>
      <c r="C43" s="88">
        <v>0</v>
      </c>
      <c r="D43" s="85">
        <v>0</v>
      </c>
      <c r="E43" s="85">
        <v>0</v>
      </c>
      <c r="F43" s="85">
        <f t="shared" si="2"/>
        <v>0</v>
      </c>
      <c r="G43" s="85">
        <v>0</v>
      </c>
      <c r="H43" s="86"/>
      <c r="I43" s="85">
        <v>0</v>
      </c>
      <c r="J43" s="85">
        <v>0</v>
      </c>
      <c r="K43" s="90">
        <f t="shared" si="3"/>
        <v>0</v>
      </c>
      <c r="L43" s="84">
        <v>3402272.38</v>
      </c>
      <c r="M43" s="85">
        <v>2288280.23</v>
      </c>
      <c r="N43" s="85">
        <v>5237497.3899999997</v>
      </c>
      <c r="O43" s="85">
        <f t="shared" si="5"/>
        <v>10928050</v>
      </c>
      <c r="P43" s="85">
        <v>3775589.9999999916</v>
      </c>
      <c r="Q43" s="85">
        <v>109370.00000000073</v>
      </c>
      <c r="R43" s="85">
        <f t="shared" si="6"/>
        <v>3884959.9999999925</v>
      </c>
      <c r="S43" s="85">
        <f t="shared" si="17"/>
        <v>14813009.999999993</v>
      </c>
      <c r="T43" s="85">
        <v>40983830.000000089</v>
      </c>
      <c r="U43" s="85">
        <v>97499.999999999869</v>
      </c>
      <c r="V43" s="85">
        <f>T43+U43</f>
        <v>41081330.000000089</v>
      </c>
      <c r="W43" s="85">
        <v>1303849.9999999963</v>
      </c>
      <c r="X43" s="85">
        <v>207950</v>
      </c>
      <c r="Y43" s="85">
        <v>73510</v>
      </c>
      <c r="Z43" s="85">
        <f t="shared" si="7"/>
        <v>281460</v>
      </c>
      <c r="AA43" s="85">
        <v>43240</v>
      </c>
      <c r="AB43" s="85">
        <v>0</v>
      </c>
      <c r="AC43" s="85">
        <v>0</v>
      </c>
      <c r="AD43" s="85">
        <v>0</v>
      </c>
      <c r="AE43" s="85">
        <v>23290</v>
      </c>
      <c r="AF43" s="85">
        <v>0</v>
      </c>
      <c r="AG43" s="87">
        <f t="shared" si="4"/>
        <v>347990</v>
      </c>
      <c r="AH43" s="79"/>
      <c r="AI43" s="159"/>
    </row>
    <row r="44" spans="1:35" s="80" customFormat="1" ht="11.25">
      <c r="A44" s="157"/>
      <c r="B44" s="132" t="s">
        <v>52</v>
      </c>
      <c r="C44" s="88">
        <v>0</v>
      </c>
      <c r="D44" s="85">
        <v>0</v>
      </c>
      <c r="E44" s="85">
        <v>0</v>
      </c>
      <c r="F44" s="85">
        <f t="shared" si="2"/>
        <v>0</v>
      </c>
      <c r="G44" s="85">
        <v>0</v>
      </c>
      <c r="H44" s="86"/>
      <c r="I44" s="85">
        <v>0</v>
      </c>
      <c r="J44" s="85">
        <v>0</v>
      </c>
      <c r="K44" s="90">
        <f t="shared" si="3"/>
        <v>0</v>
      </c>
      <c r="L44" s="84">
        <v>0</v>
      </c>
      <c r="M44" s="85">
        <v>0</v>
      </c>
      <c r="N44" s="85">
        <v>0</v>
      </c>
      <c r="O44" s="85">
        <f t="shared" si="5"/>
        <v>0</v>
      </c>
      <c r="P44" s="85">
        <v>0</v>
      </c>
      <c r="Q44" s="85">
        <v>0</v>
      </c>
      <c r="R44" s="85">
        <f t="shared" si="6"/>
        <v>0</v>
      </c>
      <c r="S44" s="85">
        <f t="shared" si="17"/>
        <v>0</v>
      </c>
      <c r="T44" s="85">
        <v>0</v>
      </c>
      <c r="U44" s="133">
        <v>-40388</v>
      </c>
      <c r="V44" s="85">
        <f>T44+U44</f>
        <v>-40388</v>
      </c>
      <c r="W44" s="85">
        <v>0</v>
      </c>
      <c r="X44" s="85">
        <v>0</v>
      </c>
      <c r="Y44" s="85">
        <v>0</v>
      </c>
      <c r="Z44" s="85">
        <f t="shared" si="7"/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7">
        <f t="shared" si="4"/>
        <v>0</v>
      </c>
      <c r="AH44" s="79"/>
      <c r="AI44" s="159"/>
    </row>
    <row r="45" spans="1:35" s="80" customFormat="1" ht="11.25">
      <c r="A45" s="157"/>
      <c r="B45" s="132" t="s">
        <v>55</v>
      </c>
      <c r="C45" s="88">
        <v>0</v>
      </c>
      <c r="D45" s="85">
        <v>0</v>
      </c>
      <c r="E45" s="85">
        <v>0</v>
      </c>
      <c r="F45" s="85">
        <f t="shared" si="2"/>
        <v>0</v>
      </c>
      <c r="G45" s="85">
        <v>0</v>
      </c>
      <c r="H45" s="86"/>
      <c r="I45" s="85">
        <v>193380</v>
      </c>
      <c r="J45" s="85">
        <v>0</v>
      </c>
      <c r="K45" s="90">
        <f t="shared" si="3"/>
        <v>193380</v>
      </c>
      <c r="L45" s="84">
        <v>0</v>
      </c>
      <c r="M45" s="85">
        <v>0</v>
      </c>
      <c r="N45" s="85">
        <v>0</v>
      </c>
      <c r="O45" s="85">
        <f t="shared" si="5"/>
        <v>0</v>
      </c>
      <c r="P45" s="85">
        <v>0</v>
      </c>
      <c r="Q45" s="85">
        <v>0</v>
      </c>
      <c r="R45" s="85">
        <f t="shared" si="6"/>
        <v>0</v>
      </c>
      <c r="S45" s="85">
        <f t="shared" si="17"/>
        <v>0</v>
      </c>
      <c r="T45" s="85">
        <v>0</v>
      </c>
      <c r="U45" s="85">
        <v>7519312.0599999996</v>
      </c>
      <c r="V45" s="85">
        <f>T45+U45</f>
        <v>7519312.0599999996</v>
      </c>
      <c r="W45" s="85">
        <v>0</v>
      </c>
      <c r="X45" s="85">
        <v>0</v>
      </c>
      <c r="Y45" s="85">
        <v>0</v>
      </c>
      <c r="Z45" s="85">
        <f t="shared" si="7"/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7">
        <f t="shared" si="4"/>
        <v>0</v>
      </c>
      <c r="AH45" s="79"/>
      <c r="AI45" s="159"/>
    </row>
    <row r="46" spans="1:35" s="80" customFormat="1" ht="11.25">
      <c r="A46" s="157"/>
      <c r="B46" s="132" t="s">
        <v>58</v>
      </c>
      <c r="C46" s="88">
        <v>0</v>
      </c>
      <c r="D46" s="85">
        <v>0</v>
      </c>
      <c r="E46" s="85">
        <v>0</v>
      </c>
      <c r="F46" s="85">
        <f t="shared" si="2"/>
        <v>0</v>
      </c>
      <c r="G46" s="85">
        <v>0</v>
      </c>
      <c r="H46" s="86"/>
      <c r="I46" s="85">
        <v>0</v>
      </c>
      <c r="J46" s="85">
        <v>0</v>
      </c>
      <c r="K46" s="90">
        <f t="shared" si="3"/>
        <v>0</v>
      </c>
      <c r="L46" s="84">
        <v>0</v>
      </c>
      <c r="M46" s="85">
        <v>0</v>
      </c>
      <c r="N46" s="85">
        <v>0</v>
      </c>
      <c r="O46" s="85">
        <f t="shared" si="5"/>
        <v>0</v>
      </c>
      <c r="P46" s="85">
        <v>0</v>
      </c>
      <c r="Q46" s="85">
        <v>0</v>
      </c>
      <c r="R46" s="85">
        <f t="shared" si="6"/>
        <v>0</v>
      </c>
      <c r="S46" s="85">
        <f t="shared" si="17"/>
        <v>0</v>
      </c>
      <c r="T46" s="85">
        <v>0</v>
      </c>
      <c r="U46" s="85">
        <v>-177000</v>
      </c>
      <c r="V46" s="85">
        <v>0</v>
      </c>
      <c r="W46" s="85">
        <v>0</v>
      </c>
      <c r="X46" s="85">
        <v>0</v>
      </c>
      <c r="Y46" s="85">
        <v>0</v>
      </c>
      <c r="Z46" s="85">
        <f t="shared" si="7"/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7">
        <f t="shared" si="4"/>
        <v>0</v>
      </c>
      <c r="AH46" s="79"/>
      <c r="AI46" s="159"/>
    </row>
    <row r="47" spans="1:35" s="80" customFormat="1" ht="11.25">
      <c r="A47" s="157"/>
      <c r="B47" s="132" t="s">
        <v>65</v>
      </c>
      <c r="C47" s="88">
        <v>0</v>
      </c>
      <c r="D47" s="85">
        <v>0</v>
      </c>
      <c r="E47" s="85">
        <v>0</v>
      </c>
      <c r="F47" s="85">
        <f t="shared" si="2"/>
        <v>0</v>
      </c>
      <c r="G47" s="85">
        <v>0</v>
      </c>
      <c r="H47" s="86"/>
      <c r="I47" s="85">
        <v>0</v>
      </c>
      <c r="J47" s="85">
        <v>0</v>
      </c>
      <c r="K47" s="90">
        <f t="shared" si="3"/>
        <v>0</v>
      </c>
      <c r="L47" s="84">
        <v>0</v>
      </c>
      <c r="M47" s="85">
        <v>0</v>
      </c>
      <c r="N47" s="85">
        <v>-3000000</v>
      </c>
      <c r="O47" s="85">
        <f t="shared" si="5"/>
        <v>-3000000</v>
      </c>
      <c r="P47" s="85">
        <v>0</v>
      </c>
      <c r="Q47" s="85">
        <v>0</v>
      </c>
      <c r="R47" s="85">
        <f t="shared" si="6"/>
        <v>0</v>
      </c>
      <c r="S47" s="85">
        <f t="shared" si="17"/>
        <v>-3000000</v>
      </c>
      <c r="T47" s="85">
        <v>0</v>
      </c>
      <c r="U47" s="85">
        <v>5430840.0000000149</v>
      </c>
      <c r="V47" s="85">
        <f>T47+U47</f>
        <v>5430840.0000000149</v>
      </c>
      <c r="W47" s="85">
        <v>-233000</v>
      </c>
      <c r="X47" s="85">
        <v>0</v>
      </c>
      <c r="Y47" s="85">
        <v>0</v>
      </c>
      <c r="Z47" s="85">
        <f t="shared" si="7"/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7">
        <f t="shared" si="4"/>
        <v>0</v>
      </c>
      <c r="AH47" s="79"/>
      <c r="AI47" s="159"/>
    </row>
    <row r="48" spans="1:35" s="80" customFormat="1" ht="11.25">
      <c r="A48" s="157"/>
      <c r="B48" s="132" t="s">
        <v>67</v>
      </c>
      <c r="C48" s="88">
        <v>29102980.337755371</v>
      </c>
      <c r="D48" s="85">
        <v>16302017.083425436</v>
      </c>
      <c r="E48" s="85">
        <v>416002.57881931507</v>
      </c>
      <c r="F48" s="85">
        <f t="shared" si="2"/>
        <v>45821000.000000119</v>
      </c>
      <c r="G48" s="85">
        <v>0</v>
      </c>
      <c r="H48" s="86"/>
      <c r="I48" s="85">
        <v>0</v>
      </c>
      <c r="J48" s="85">
        <v>413000</v>
      </c>
      <c r="K48" s="90">
        <f t="shared" si="3"/>
        <v>46234000.000000119</v>
      </c>
      <c r="L48" s="84">
        <v>1644077.97</v>
      </c>
      <c r="M48" s="85">
        <v>1031139.53</v>
      </c>
      <c r="N48" s="85">
        <v>2476512.5</v>
      </c>
      <c r="O48" s="85">
        <f>L48+M48+N48</f>
        <v>5151730</v>
      </c>
      <c r="P48" s="85">
        <v>0</v>
      </c>
      <c r="Q48" s="85">
        <v>58710</v>
      </c>
      <c r="R48" s="85">
        <f t="shared" si="6"/>
        <v>58710</v>
      </c>
      <c r="S48" s="85">
        <f t="shared" si="17"/>
        <v>5210440</v>
      </c>
      <c r="T48" s="85">
        <v>8835530</v>
      </c>
      <c r="U48" s="85">
        <v>0</v>
      </c>
      <c r="V48" s="85">
        <f>T48+U48</f>
        <v>8835530</v>
      </c>
      <c r="W48" s="85">
        <v>977010</v>
      </c>
      <c r="X48" s="85">
        <v>22100</v>
      </c>
      <c r="Y48" s="85">
        <v>10690</v>
      </c>
      <c r="Z48" s="85">
        <f t="shared" si="7"/>
        <v>32790</v>
      </c>
      <c r="AA48" s="85">
        <v>11570</v>
      </c>
      <c r="AB48" s="85">
        <v>219450</v>
      </c>
      <c r="AC48" s="85">
        <v>467210</v>
      </c>
      <c r="AD48" s="85">
        <v>1420410</v>
      </c>
      <c r="AE48" s="85">
        <v>0</v>
      </c>
      <c r="AF48" s="85">
        <v>0</v>
      </c>
      <c r="AG48" s="87">
        <f>Z48+AA48+AB48+AC48+AD48+AE48+AF48</f>
        <v>2151430</v>
      </c>
      <c r="AH48" s="79"/>
      <c r="AI48" s="159"/>
    </row>
    <row r="49" spans="1:59" s="80" customFormat="1" ht="11.25">
      <c r="A49" s="157"/>
      <c r="B49" s="132" t="s">
        <v>68</v>
      </c>
      <c r="C49" s="88">
        <v>0</v>
      </c>
      <c r="D49" s="85">
        <v>0</v>
      </c>
      <c r="E49" s="85">
        <v>0</v>
      </c>
      <c r="F49" s="85">
        <f t="shared" si="2"/>
        <v>0</v>
      </c>
      <c r="G49" s="85">
        <v>0</v>
      </c>
      <c r="H49" s="86"/>
      <c r="I49" s="85">
        <v>0</v>
      </c>
      <c r="J49" s="85">
        <v>0</v>
      </c>
      <c r="K49" s="90">
        <f t="shared" si="3"/>
        <v>0</v>
      </c>
      <c r="L49" s="84">
        <v>1772298.0663006178</v>
      </c>
      <c r="M49" s="85">
        <v>1088786.2195539502</v>
      </c>
      <c r="N49" s="85">
        <v>2659065.7141454322</v>
      </c>
      <c r="O49" s="85">
        <f t="shared" ref="O49:O53" si="18">L49+M49+N49</f>
        <v>5520150</v>
      </c>
      <c r="P49" s="85">
        <v>0</v>
      </c>
      <c r="Q49" s="85">
        <v>0</v>
      </c>
      <c r="R49" s="85">
        <f t="shared" si="6"/>
        <v>0</v>
      </c>
      <c r="S49" s="85">
        <f t="shared" si="17"/>
        <v>5520150</v>
      </c>
      <c r="T49" s="85">
        <v>3002849.9999999106</v>
      </c>
      <c r="U49" s="85">
        <v>0</v>
      </c>
      <c r="V49" s="85">
        <f>T49+U49</f>
        <v>3002849.9999999106</v>
      </c>
      <c r="W49" s="85">
        <v>319689.99999999069</v>
      </c>
      <c r="X49" s="85">
        <v>0</v>
      </c>
      <c r="Y49" s="85">
        <v>0</v>
      </c>
      <c r="Z49" s="85">
        <f t="shared" si="7"/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7">
        <f>Z49+AA49+AB49+AC49+AD49+AE49+AF49</f>
        <v>0</v>
      </c>
      <c r="AH49" s="79"/>
      <c r="AI49" s="159"/>
    </row>
    <row r="50" spans="1:59" s="80" customFormat="1" ht="11.25">
      <c r="A50" s="157"/>
      <c r="B50" s="132" t="s">
        <v>69</v>
      </c>
      <c r="C50" s="88">
        <v>0</v>
      </c>
      <c r="D50" s="85">
        <v>0</v>
      </c>
      <c r="E50" s="85">
        <v>0</v>
      </c>
      <c r="F50" s="85">
        <f t="shared" si="2"/>
        <v>0</v>
      </c>
      <c r="G50" s="85">
        <v>0</v>
      </c>
      <c r="H50" s="86"/>
      <c r="I50" s="85">
        <v>0</v>
      </c>
      <c r="J50" s="85">
        <v>0</v>
      </c>
      <c r="K50" s="90">
        <f t="shared" si="3"/>
        <v>0</v>
      </c>
      <c r="L50" s="84">
        <v>0</v>
      </c>
      <c r="M50" s="85">
        <v>0</v>
      </c>
      <c r="N50" s="85">
        <v>0</v>
      </c>
      <c r="O50" s="85">
        <f t="shared" si="18"/>
        <v>0</v>
      </c>
      <c r="P50" s="85">
        <v>0</v>
      </c>
      <c r="Q50" s="85">
        <v>0</v>
      </c>
      <c r="R50" s="85">
        <f t="shared" si="6"/>
        <v>0</v>
      </c>
      <c r="S50" s="85">
        <f t="shared" si="17"/>
        <v>0</v>
      </c>
      <c r="T50" s="85">
        <v>0</v>
      </c>
      <c r="U50" s="85">
        <v>0</v>
      </c>
      <c r="V50" s="85">
        <f>T50+U50</f>
        <v>0</v>
      </c>
      <c r="W50" s="85">
        <v>0</v>
      </c>
      <c r="X50" s="85">
        <v>33140</v>
      </c>
      <c r="Y50" s="85">
        <v>60170</v>
      </c>
      <c r="Z50" s="85">
        <f t="shared" si="7"/>
        <v>93310</v>
      </c>
      <c r="AA50" s="85">
        <v>16240</v>
      </c>
      <c r="AB50" s="85">
        <v>0</v>
      </c>
      <c r="AC50" s="85">
        <v>0</v>
      </c>
      <c r="AD50" s="85">
        <v>623449.99999999721</v>
      </c>
      <c r="AE50" s="85">
        <v>0</v>
      </c>
      <c r="AF50" s="85">
        <v>0</v>
      </c>
      <c r="AG50" s="87">
        <f>Z50+AA50+AB50+AC50+AD50+AE50+AF50</f>
        <v>732999.99999999721</v>
      </c>
      <c r="AH50" s="79"/>
      <c r="AI50" s="159"/>
    </row>
    <row r="51" spans="1:59" s="80" customFormat="1" ht="11.25">
      <c r="A51" s="157"/>
      <c r="B51" s="132" t="s">
        <v>70</v>
      </c>
      <c r="C51" s="88">
        <v>70414084.849999994</v>
      </c>
      <c r="D51" s="85">
        <v>39291794.560000002</v>
      </c>
      <c r="E51" s="85">
        <v>1028120.59</v>
      </c>
      <c r="F51" s="85">
        <f t="shared" si="2"/>
        <v>110734000</v>
      </c>
      <c r="G51" s="85">
        <v>0</v>
      </c>
      <c r="H51" s="86"/>
      <c r="I51" s="85">
        <v>0</v>
      </c>
      <c r="J51" s="85">
        <v>150000</v>
      </c>
      <c r="K51" s="90">
        <f t="shared" si="3"/>
        <v>110884000</v>
      </c>
      <c r="L51" s="84">
        <v>0</v>
      </c>
      <c r="M51" s="85">
        <v>0</v>
      </c>
      <c r="N51" s="85">
        <v>0</v>
      </c>
      <c r="O51" s="85">
        <f t="shared" si="18"/>
        <v>0</v>
      </c>
      <c r="P51" s="85">
        <v>0</v>
      </c>
      <c r="Q51" s="85">
        <v>0</v>
      </c>
      <c r="R51" s="85">
        <f t="shared" si="6"/>
        <v>0</v>
      </c>
      <c r="S51" s="85">
        <f t="shared" si="17"/>
        <v>0</v>
      </c>
      <c r="T51" s="85">
        <v>0</v>
      </c>
      <c r="U51" s="85">
        <v>0</v>
      </c>
      <c r="V51" s="85">
        <f>T51+U51</f>
        <v>0</v>
      </c>
      <c r="W51" s="85">
        <v>0</v>
      </c>
      <c r="X51" s="85">
        <v>0</v>
      </c>
      <c r="Y51" s="85">
        <v>0</v>
      </c>
      <c r="Z51" s="85">
        <f t="shared" si="7"/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7">
        <f>Z51+AA51+AB51+AC51+AD51+AE51+AF51</f>
        <v>0</v>
      </c>
      <c r="AH51" s="79"/>
      <c r="AI51" s="159"/>
    </row>
    <row r="52" spans="1:59" s="80" customFormat="1" ht="11.25">
      <c r="A52" s="157"/>
      <c r="B52" s="132" t="s">
        <v>71</v>
      </c>
      <c r="C52" s="88">
        <v>0</v>
      </c>
      <c r="D52" s="85">
        <v>0</v>
      </c>
      <c r="E52" s="85">
        <v>0</v>
      </c>
      <c r="F52" s="85">
        <f t="shared" si="2"/>
        <v>0</v>
      </c>
      <c r="G52" s="85">
        <v>0</v>
      </c>
      <c r="H52" s="86"/>
      <c r="I52" s="85">
        <v>0</v>
      </c>
      <c r="J52" s="85">
        <v>0</v>
      </c>
      <c r="K52" s="90">
        <f t="shared" si="3"/>
        <v>0</v>
      </c>
      <c r="L52" s="84">
        <v>6945937.0474661943</v>
      </c>
      <c r="M52" s="85">
        <v>4201420.338735952</v>
      </c>
      <c r="N52" s="85">
        <v>10357642.613797851</v>
      </c>
      <c r="O52" s="85">
        <f t="shared" si="18"/>
        <v>21504999.999999996</v>
      </c>
      <c r="P52" s="85">
        <v>0</v>
      </c>
      <c r="Q52" s="85">
        <v>14000.000000000349</v>
      </c>
      <c r="R52" s="85">
        <f t="shared" si="6"/>
        <v>14000.000000000349</v>
      </c>
      <c r="S52" s="85">
        <f t="shared" si="17"/>
        <v>21518999.999999996</v>
      </c>
      <c r="T52" s="85">
        <v>0</v>
      </c>
      <c r="U52" s="85">
        <v>0</v>
      </c>
      <c r="V52" s="85">
        <f>T52+U52</f>
        <v>0</v>
      </c>
      <c r="W52" s="85">
        <v>0</v>
      </c>
      <c r="X52" s="85">
        <v>2569.9999999997672</v>
      </c>
      <c r="Y52" s="85">
        <v>-18230.000000000233</v>
      </c>
      <c r="Z52" s="85">
        <f t="shared" si="7"/>
        <v>-15660.000000000466</v>
      </c>
      <c r="AA52" s="85">
        <v>-4459.9999999987776</v>
      </c>
      <c r="AB52" s="85">
        <v>100</v>
      </c>
      <c r="AC52" s="85">
        <v>-419.99999999871943</v>
      </c>
      <c r="AD52" s="85">
        <v>-239.99999999813735</v>
      </c>
      <c r="AE52" s="85">
        <v>-490.00000000029104</v>
      </c>
      <c r="AF52" s="85">
        <v>0</v>
      </c>
      <c r="AG52" s="87">
        <f t="shared" ref="AG52:AG53" si="19">Z52+AA52+AB52+AC52+AD52+AE52+AF52</f>
        <v>-21169.999999996391</v>
      </c>
      <c r="AH52" s="79"/>
      <c r="AI52" s="159"/>
    </row>
    <row r="53" spans="1:59" s="80" customFormat="1" thickBot="1">
      <c r="A53" s="157"/>
      <c r="B53" s="138" t="s">
        <v>72</v>
      </c>
      <c r="C53" s="142">
        <v>0</v>
      </c>
      <c r="D53" s="110">
        <v>0</v>
      </c>
      <c r="E53" s="110">
        <v>0</v>
      </c>
      <c r="F53" s="110">
        <f t="shared" si="2"/>
        <v>0</v>
      </c>
      <c r="G53" s="110">
        <v>0</v>
      </c>
      <c r="H53" s="111"/>
      <c r="I53" s="110">
        <v>0</v>
      </c>
      <c r="J53" s="110">
        <v>0</v>
      </c>
      <c r="K53" s="160">
        <f t="shared" si="3"/>
        <v>0</v>
      </c>
      <c r="L53" s="139">
        <v>0</v>
      </c>
      <c r="M53" s="110">
        <v>0</v>
      </c>
      <c r="N53" s="110">
        <v>0</v>
      </c>
      <c r="O53" s="85">
        <f t="shared" si="18"/>
        <v>0</v>
      </c>
      <c r="P53" s="110">
        <v>0</v>
      </c>
      <c r="Q53" s="110">
        <v>0</v>
      </c>
      <c r="R53" s="110">
        <f t="shared" si="6"/>
        <v>0</v>
      </c>
      <c r="S53" s="110">
        <f t="shared" si="17"/>
        <v>0</v>
      </c>
      <c r="T53" s="110">
        <v>0</v>
      </c>
      <c r="U53" s="110">
        <v>1300000</v>
      </c>
      <c r="V53" s="85">
        <f>T53+U53</f>
        <v>1300000</v>
      </c>
      <c r="W53" s="110">
        <v>0</v>
      </c>
      <c r="X53" s="110">
        <v>0</v>
      </c>
      <c r="Y53" s="110">
        <v>0</v>
      </c>
      <c r="Z53" s="85">
        <f t="shared" si="7"/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87">
        <f t="shared" si="19"/>
        <v>0</v>
      </c>
      <c r="AH53" s="79"/>
      <c r="AI53" s="159"/>
    </row>
    <row r="54" spans="1:59" s="80" customFormat="1" thickBot="1">
      <c r="A54" s="82"/>
      <c r="B54" s="161" t="s">
        <v>73</v>
      </c>
      <c r="C54" s="162">
        <f>SUM(C42:C53)</f>
        <v>99517065.187755361</v>
      </c>
      <c r="D54" s="163">
        <f>SUM(D42:D53)</f>
        <v>55593811.643425435</v>
      </c>
      <c r="E54" s="163">
        <f>SUM(E42:E53)</f>
        <v>1444123.168819315</v>
      </c>
      <c r="F54" s="163">
        <f>SUM(F42:F53)</f>
        <v>156555000.00000012</v>
      </c>
      <c r="G54" s="163">
        <f>SUM(G42:G53)</f>
        <v>0</v>
      </c>
      <c r="H54" s="164"/>
      <c r="I54" s="163">
        <f>SUM(I42:I53)</f>
        <v>193380</v>
      </c>
      <c r="J54" s="165">
        <f>SUM(J42:J53)</f>
        <v>1233540</v>
      </c>
      <c r="K54" s="166">
        <f>SUM(K42:K53)</f>
        <v>157981920.00000012</v>
      </c>
      <c r="L54" s="167">
        <f>SUM(L42:L53)</f>
        <v>13764585.463766811</v>
      </c>
      <c r="M54" s="162">
        <f>SUM(M42:M53)</f>
        <v>8609626.3182899021</v>
      </c>
      <c r="N54" s="166">
        <f>SUM(N42:N53)</f>
        <v>17730718.217943281</v>
      </c>
      <c r="O54" s="168">
        <f>SUM(O42:O53)</f>
        <v>40104930</v>
      </c>
      <c r="P54" s="167">
        <f>SUM(P42:P53)</f>
        <v>3775589.9999999916</v>
      </c>
      <c r="Q54" s="167">
        <f>SUM(Q42:Q53)</f>
        <v>182080.00000000108</v>
      </c>
      <c r="R54" s="168">
        <f>SUM(R42:R53)</f>
        <v>3957669.999999993</v>
      </c>
      <c r="S54" s="168">
        <f>SUM(S42:S53)</f>
        <v>44062599.999999985</v>
      </c>
      <c r="T54" s="167">
        <f>SUM(T42:T53)</f>
        <v>52822210</v>
      </c>
      <c r="U54" s="165">
        <f>SUM(U42:U53)</f>
        <v>14130264.060000014</v>
      </c>
      <c r="V54" s="168">
        <f>SUM(V42:V53)</f>
        <v>67129474.060000017</v>
      </c>
      <c r="W54" s="168">
        <f>SUM(W42:W53)</f>
        <v>2367549.999999987</v>
      </c>
      <c r="X54" s="168">
        <f>SUM(X42:X53)</f>
        <v>265759.99999999977</v>
      </c>
      <c r="Y54" s="166">
        <f>SUM(Y42:Y53)</f>
        <v>126139.99999999977</v>
      </c>
      <c r="Z54" s="166">
        <f t="shared" ref="Z54:AG54" si="20">SUM(Z42:Z53)</f>
        <v>391899.99999999953</v>
      </c>
      <c r="AA54" s="166">
        <f t="shared" si="20"/>
        <v>66590.000000001222</v>
      </c>
      <c r="AB54" s="166">
        <f t="shared" si="20"/>
        <v>219550</v>
      </c>
      <c r="AC54" s="166">
        <f t="shared" si="20"/>
        <v>466790.00000000128</v>
      </c>
      <c r="AD54" s="166">
        <f t="shared" si="20"/>
        <v>2043619.9999999991</v>
      </c>
      <c r="AE54" s="166">
        <f t="shared" si="20"/>
        <v>22799.999999999709</v>
      </c>
      <c r="AF54" s="166">
        <f t="shared" si="20"/>
        <v>0</v>
      </c>
      <c r="AG54" s="166">
        <f t="shared" si="20"/>
        <v>3211250.0000000009</v>
      </c>
      <c r="AH54" s="79"/>
      <c r="AI54" s="159"/>
    </row>
    <row r="55" spans="1:59" thickBot="1">
      <c r="A55" s="65"/>
      <c r="B55" s="169" t="s">
        <v>74</v>
      </c>
      <c r="C55" s="170">
        <f>C13+C25+C41+C54</f>
        <v>387310175.54061937</v>
      </c>
      <c r="D55" s="171">
        <f>D13+D25+D41+D54</f>
        <v>214643119.34493658</v>
      </c>
      <c r="E55" s="171">
        <f>E13+E25+E41+E54</f>
        <v>5402425.11444401</v>
      </c>
      <c r="F55" s="171">
        <f>F13+F25+F41+F54</f>
        <v>607355720</v>
      </c>
      <c r="G55" s="171">
        <f>G13+G25+G41+G54</f>
        <v>479190000</v>
      </c>
      <c r="H55" s="171"/>
      <c r="I55" s="171">
        <f t="shared" ref="I55:AG55" si="21">I13+I25+I41+I54</f>
        <v>580140</v>
      </c>
      <c r="J55" s="172">
        <f t="shared" si="21"/>
        <v>4700999.9999999925</v>
      </c>
      <c r="K55" s="173">
        <f t="shared" si="21"/>
        <v>1091826860</v>
      </c>
      <c r="L55" s="170">
        <f t="shared" si="21"/>
        <v>47221403.204821639</v>
      </c>
      <c r="M55" s="171">
        <f t="shared" si="21"/>
        <v>30264067.641848873</v>
      </c>
      <c r="N55" s="172">
        <f t="shared" si="21"/>
        <v>66996229.153329507</v>
      </c>
      <c r="O55" s="173">
        <f>O13+O25+O41+O54</f>
        <v>144481700.00000003</v>
      </c>
      <c r="P55" s="170">
        <f t="shared" si="21"/>
        <v>13784709.999999978</v>
      </c>
      <c r="Q55" s="172">
        <f t="shared" si="21"/>
        <v>836450.00000000035</v>
      </c>
      <c r="R55" s="173">
        <f t="shared" si="21"/>
        <v>14621159.99999998</v>
      </c>
      <c r="S55" s="173">
        <f t="shared" si="21"/>
        <v>159102860</v>
      </c>
      <c r="T55" s="170">
        <f>T13+T25+T41+T54</f>
        <v>202929051.99999982</v>
      </c>
      <c r="U55" s="171">
        <f t="shared" si="21"/>
        <v>43460119.159999996</v>
      </c>
      <c r="V55" s="174">
        <f t="shared" si="21"/>
        <v>246566171.15999985</v>
      </c>
      <c r="W55" s="175">
        <f t="shared" si="21"/>
        <v>8485639.9999999907</v>
      </c>
      <c r="X55" s="174">
        <f t="shared" si="21"/>
        <v>1095999.9999999998</v>
      </c>
      <c r="Y55" s="176">
        <f t="shared" si="21"/>
        <v>402999.99999999977</v>
      </c>
      <c r="Z55" s="175">
        <f t="shared" si="21"/>
        <v>1498999.9999999995</v>
      </c>
      <c r="AA55" s="173">
        <f t="shared" si="21"/>
        <v>252000.00000000122</v>
      </c>
      <c r="AB55" s="173">
        <f t="shared" si="21"/>
        <v>439000</v>
      </c>
      <c r="AC55" s="173">
        <f t="shared" si="21"/>
        <v>934000.00000000128</v>
      </c>
      <c r="AD55" s="173">
        <f>AD13+AD25+AD41+AD54</f>
        <v>3828999.9999999991</v>
      </c>
      <c r="AE55" s="173">
        <f t="shared" si="21"/>
        <v>99999.999999999694</v>
      </c>
      <c r="AF55" s="173">
        <f t="shared" si="21"/>
        <v>0</v>
      </c>
      <c r="AG55" s="173">
        <f t="shared" si="21"/>
        <v>7053000.0000000009</v>
      </c>
      <c r="AH55" s="79"/>
      <c r="AI55" s="79"/>
    </row>
    <row r="56" spans="1:59" s="179" customFormat="1" ht="11.25">
      <c r="A56" s="157"/>
      <c r="B56" s="177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</row>
    <row r="57" spans="1:59" s="179" customFormat="1" ht="11.25">
      <c r="A57" s="157"/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</row>
    <row r="58" spans="1:59" s="179" customFormat="1" thickBot="1">
      <c r="A58" s="157"/>
      <c r="B58" s="177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s="10" customFormat="1" ht="18.75" thickBot="1">
      <c r="A59" s="4"/>
      <c r="B59" s="5" t="s">
        <v>75</v>
      </c>
      <c r="C59" s="180" t="s">
        <v>76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2"/>
      <c r="AH59" s="8"/>
      <c r="AI59" s="8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s="10" customFormat="1" ht="18.75" thickBot="1">
      <c r="A60" s="4"/>
      <c r="B60" s="11"/>
      <c r="C60" s="183" t="s">
        <v>2</v>
      </c>
      <c r="D60" s="184"/>
      <c r="E60" s="184"/>
      <c r="F60" s="184"/>
      <c r="G60" s="184"/>
      <c r="H60" s="184"/>
      <c r="I60" s="184"/>
      <c r="J60" s="184"/>
      <c r="K60" s="185"/>
      <c r="L60" s="15" t="s">
        <v>3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17"/>
      <c r="AF60" s="17"/>
      <c r="AG60" s="18"/>
      <c r="AH60" s="8"/>
      <c r="AI60" s="8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s="3" customFormat="1" ht="28.5" thickBot="1">
      <c r="A61" s="1"/>
      <c r="B61" s="11"/>
      <c r="C61" s="186"/>
      <c r="D61" s="187"/>
      <c r="E61" s="187"/>
      <c r="F61" s="187"/>
      <c r="G61" s="187"/>
      <c r="H61" s="187"/>
      <c r="I61" s="187"/>
      <c r="J61" s="187"/>
      <c r="K61" s="188"/>
      <c r="L61" s="15" t="s">
        <v>4</v>
      </c>
      <c r="M61" s="16"/>
      <c r="N61" s="16"/>
      <c r="O61" s="16"/>
      <c r="P61" s="16"/>
      <c r="Q61" s="16"/>
      <c r="R61" s="16"/>
      <c r="S61" s="18"/>
      <c r="T61" s="189" t="s">
        <v>5</v>
      </c>
      <c r="U61" s="190"/>
      <c r="V61" s="191"/>
      <c r="W61" s="192" t="s">
        <v>6</v>
      </c>
      <c r="X61" s="193" t="s">
        <v>7</v>
      </c>
      <c r="Y61" s="194"/>
      <c r="Z61" s="194"/>
      <c r="AA61" s="194"/>
      <c r="AB61" s="194"/>
      <c r="AC61" s="194"/>
      <c r="AD61" s="194"/>
      <c r="AE61" s="194"/>
      <c r="AF61" s="194"/>
      <c r="AG61" s="195"/>
      <c r="AH61" s="29"/>
      <c r="AI61" s="29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3" customFormat="1" ht="12" customHeight="1" thickBot="1">
      <c r="A62" s="1"/>
      <c r="B62" s="11"/>
      <c r="C62" s="196" t="s">
        <v>8</v>
      </c>
      <c r="D62" s="197"/>
      <c r="E62" s="197"/>
      <c r="F62" s="198"/>
      <c r="G62" s="199" t="s">
        <v>9</v>
      </c>
      <c r="H62" s="200" t="s">
        <v>10</v>
      </c>
      <c r="I62" s="199" t="s">
        <v>11</v>
      </c>
      <c r="J62" s="201" t="s">
        <v>12</v>
      </c>
      <c r="K62" s="44" t="s">
        <v>13</v>
      </c>
      <c r="L62" s="202" t="s">
        <v>14</v>
      </c>
      <c r="M62" s="203"/>
      <c r="N62" s="203"/>
      <c r="O62" s="33"/>
      <c r="P62" s="196" t="s">
        <v>15</v>
      </c>
      <c r="Q62" s="197"/>
      <c r="R62" s="204"/>
      <c r="S62" s="44" t="s">
        <v>16</v>
      </c>
      <c r="T62" s="40" t="s">
        <v>17</v>
      </c>
      <c r="U62" s="205" t="s">
        <v>18</v>
      </c>
      <c r="V62" s="39" t="s">
        <v>19</v>
      </c>
      <c r="W62" s="44" t="s">
        <v>20</v>
      </c>
      <c r="X62" s="41" t="s">
        <v>77</v>
      </c>
      <c r="Y62" s="42"/>
      <c r="Z62" s="43"/>
      <c r="AA62" s="40" t="s">
        <v>22</v>
      </c>
      <c r="AB62" s="206" t="s">
        <v>23</v>
      </c>
      <c r="AC62" s="207" t="s">
        <v>24</v>
      </c>
      <c r="AD62" s="207" t="s">
        <v>25</v>
      </c>
      <c r="AE62" s="40" t="s">
        <v>26</v>
      </c>
      <c r="AF62" s="206" t="s">
        <v>27</v>
      </c>
      <c r="AG62" s="44" t="s">
        <v>28</v>
      </c>
      <c r="AH62" s="29"/>
      <c r="AI62" s="29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3" customFormat="1" ht="50.25" thickBot="1">
      <c r="A63" s="1"/>
      <c r="B63" s="11"/>
      <c r="C63" s="208" t="s">
        <v>29</v>
      </c>
      <c r="D63" s="209" t="s">
        <v>30</v>
      </c>
      <c r="E63" s="210" t="s">
        <v>31</v>
      </c>
      <c r="F63" s="211" t="s">
        <v>32</v>
      </c>
      <c r="G63" s="212"/>
      <c r="H63" s="213"/>
      <c r="I63" s="212"/>
      <c r="J63" s="214"/>
      <c r="K63" s="64"/>
      <c r="L63" s="215" t="s">
        <v>33</v>
      </c>
      <c r="M63" s="216" t="s">
        <v>34</v>
      </c>
      <c r="N63" s="217" t="s">
        <v>35</v>
      </c>
      <c r="O63" s="63" t="s">
        <v>36</v>
      </c>
      <c r="P63" s="218" t="s">
        <v>37</v>
      </c>
      <c r="Q63" s="219" t="s">
        <v>38</v>
      </c>
      <c r="R63" s="63" t="s">
        <v>39</v>
      </c>
      <c r="S63" s="64"/>
      <c r="T63" s="60"/>
      <c r="U63" s="220"/>
      <c r="V63" s="59"/>
      <c r="W63" s="64"/>
      <c r="X63" s="61" t="s">
        <v>40</v>
      </c>
      <c r="Y63" s="62" t="s">
        <v>41</v>
      </c>
      <c r="Z63" s="63" t="s">
        <v>42</v>
      </c>
      <c r="AA63" s="60"/>
      <c r="AB63" s="221"/>
      <c r="AC63" s="222"/>
      <c r="AD63" s="222"/>
      <c r="AE63" s="60"/>
      <c r="AF63" s="221"/>
      <c r="AG63" s="64"/>
      <c r="AH63" s="29"/>
      <c r="AI63" s="29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238" customFormat="1" ht="11.25">
      <c r="A64" s="223"/>
      <c r="B64" s="224" t="s">
        <v>78</v>
      </c>
      <c r="C64" s="225">
        <v>0</v>
      </c>
      <c r="D64" s="226">
        <v>0</v>
      </c>
      <c r="E64" s="227">
        <v>0</v>
      </c>
      <c r="F64" s="78">
        <f>C64+D64+E64</f>
        <v>0</v>
      </c>
      <c r="G64" s="228">
        <v>0</v>
      </c>
      <c r="H64" s="229"/>
      <c r="I64" s="230">
        <v>0</v>
      </c>
      <c r="J64" s="228">
        <v>0</v>
      </c>
      <c r="K64" s="228">
        <f t="shared" ref="K64:K67" si="22">F64+G64+I64+J64</f>
        <v>0</v>
      </c>
      <c r="L64" s="231">
        <v>0</v>
      </c>
      <c r="M64" s="232">
        <v>0</v>
      </c>
      <c r="N64" s="233">
        <v>0</v>
      </c>
      <c r="O64" s="234">
        <f>L64+M64+N64</f>
        <v>0</v>
      </c>
      <c r="P64" s="231">
        <v>0</v>
      </c>
      <c r="Q64" s="233">
        <v>0</v>
      </c>
      <c r="R64" s="234">
        <f>P64+Q64</f>
        <v>0</v>
      </c>
      <c r="S64" s="234">
        <f>O64+R64</f>
        <v>0</v>
      </c>
      <c r="T64" s="230">
        <v>0</v>
      </c>
      <c r="U64" s="228">
        <v>0</v>
      </c>
      <c r="V64" s="235">
        <f t="shared" ref="V64" si="23">SUM(T64:U64)</f>
        <v>0</v>
      </c>
      <c r="W64" s="230">
        <v>0</v>
      </c>
      <c r="X64" s="225">
        <v>0</v>
      </c>
      <c r="Y64" s="227">
        <v>0</v>
      </c>
      <c r="Z64" s="228">
        <f>X64+Y64</f>
        <v>0</v>
      </c>
      <c r="AA64" s="230">
        <v>0</v>
      </c>
      <c r="AB64" s="230">
        <v>0</v>
      </c>
      <c r="AC64" s="230">
        <v>0</v>
      </c>
      <c r="AD64" s="230">
        <v>0</v>
      </c>
      <c r="AE64" s="230">
        <v>385.2</v>
      </c>
      <c r="AF64" s="230">
        <v>0</v>
      </c>
      <c r="AG64" s="230">
        <f>Z64+AA64+AB64+AC64+AD64+AE64+AF64</f>
        <v>385.2</v>
      </c>
      <c r="AH64" s="236"/>
      <c r="AI64" s="236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</row>
    <row r="65" spans="1:35" s="80" customFormat="1" ht="11.25">
      <c r="A65" s="82"/>
      <c r="B65" s="132" t="s">
        <v>79</v>
      </c>
      <c r="C65" s="84">
        <f>31296601.2+567.6</f>
        <v>31297168.800000001</v>
      </c>
      <c r="D65" s="85">
        <v>18120780.980000004</v>
      </c>
      <c r="E65" s="87">
        <v>481018.52</v>
      </c>
      <c r="F65" s="91">
        <f>C65+D65+E65</f>
        <v>49898968.300000004</v>
      </c>
      <c r="G65" s="89">
        <v>22848293.720000006</v>
      </c>
      <c r="H65" s="239">
        <v>1021968.48</v>
      </c>
      <c r="I65" s="91">
        <v>0</v>
      </c>
      <c r="J65" s="89">
        <v>383694.99999999983</v>
      </c>
      <c r="K65" s="89">
        <f t="shared" si="22"/>
        <v>73130957.020000011</v>
      </c>
      <c r="L65" s="84">
        <v>3154837.3199999994</v>
      </c>
      <c r="M65" s="85">
        <v>2070618.8300000003</v>
      </c>
      <c r="N65" s="87">
        <v>5054651.549999998</v>
      </c>
      <c r="O65" s="91">
        <f t="shared" ref="O65:O79" si="24">L65+M65+N65</f>
        <v>10280107.699999997</v>
      </c>
      <c r="P65" s="84">
        <v>1047690.36</v>
      </c>
      <c r="Q65" s="87">
        <v>56400</v>
      </c>
      <c r="R65" s="91">
        <f t="shared" ref="R65:R79" si="25">SUM(P65:Q65)</f>
        <v>1104090.3599999999</v>
      </c>
      <c r="S65" s="91">
        <f>O65+R65</f>
        <v>11384198.059999997</v>
      </c>
      <c r="T65" s="91">
        <v>14839201.40000001</v>
      </c>
      <c r="U65" s="89">
        <v>1913140.5099999998</v>
      </c>
      <c r="V65" s="240">
        <f>SUM(T65:U65)</f>
        <v>16752341.910000009</v>
      </c>
      <c r="W65" s="91">
        <v>598674.59000000008</v>
      </c>
      <c r="X65" s="84">
        <v>63452.740000000005</v>
      </c>
      <c r="Y65" s="87">
        <v>18641.27</v>
      </c>
      <c r="Z65" s="89">
        <f>X65+Y65</f>
        <v>82094.010000000009</v>
      </c>
      <c r="AA65" s="91">
        <v>19526.73000000001</v>
      </c>
      <c r="AB65" s="91">
        <v>0</v>
      </c>
      <c r="AC65" s="91">
        <v>0</v>
      </c>
      <c r="AD65" s="91">
        <v>0</v>
      </c>
      <c r="AE65" s="91">
        <v>9753.66</v>
      </c>
      <c r="AF65" s="91">
        <v>0</v>
      </c>
      <c r="AG65" s="91">
        <f t="shared" ref="AG65:AG80" si="26">Z65+AA65+AB65+AC65+AD65+AE65+AF65</f>
        <v>111374.40000000002</v>
      </c>
      <c r="AH65" s="79"/>
      <c r="AI65" s="79"/>
    </row>
    <row r="66" spans="1:35" s="80" customFormat="1" ht="11.25">
      <c r="A66" s="82"/>
      <c r="B66" s="132" t="s">
        <v>80</v>
      </c>
      <c r="C66" s="84">
        <v>31562158.580000013</v>
      </c>
      <c r="D66" s="85">
        <f>18237960.78+11709.36</f>
        <v>18249670.140000001</v>
      </c>
      <c r="E66" s="87">
        <v>429591.36999999982</v>
      </c>
      <c r="F66" s="91">
        <f t="shared" ref="F66:F71" si="27">C66+D66+E66</f>
        <v>50241420.090000011</v>
      </c>
      <c r="G66" s="89">
        <v>60442133.480000004</v>
      </c>
      <c r="H66" s="239">
        <v>510984.24</v>
      </c>
      <c r="I66" s="91">
        <v>0</v>
      </c>
      <c r="J66" s="89">
        <v>342604.90299999993</v>
      </c>
      <c r="K66" s="89">
        <f t="shared" si="22"/>
        <v>111026158.47300002</v>
      </c>
      <c r="L66" s="84">
        <v>3509605.1899999985</v>
      </c>
      <c r="M66" s="85">
        <v>2455692.7699999991</v>
      </c>
      <c r="N66" s="87">
        <v>5405801.3800000045</v>
      </c>
      <c r="O66" s="91">
        <f t="shared" si="24"/>
        <v>11371099.340000002</v>
      </c>
      <c r="P66" s="84">
        <v>1155363.6000000001</v>
      </c>
      <c r="Q66" s="87">
        <v>58500</v>
      </c>
      <c r="R66" s="91">
        <f t="shared" si="25"/>
        <v>1213863.6000000001</v>
      </c>
      <c r="S66" s="91">
        <f>O66+R66</f>
        <v>12584962.940000001</v>
      </c>
      <c r="T66" s="91">
        <v>15957403.970000006</v>
      </c>
      <c r="U66" s="89">
        <v>2178882.7399999993</v>
      </c>
      <c r="V66" s="240">
        <f>SUM(T66:U66)</f>
        <v>18136286.710000005</v>
      </c>
      <c r="W66" s="91">
        <v>645048.22999999975</v>
      </c>
      <c r="X66" s="84">
        <v>73436.759999999995</v>
      </c>
      <c r="Y66" s="87">
        <v>26119.11</v>
      </c>
      <c r="Z66" s="89">
        <f t="shared" ref="Z66:Z79" si="28">X66+Y66</f>
        <v>99555.87</v>
      </c>
      <c r="AA66" s="91">
        <v>19106.240000000002</v>
      </c>
      <c r="AB66" s="91">
        <v>0</v>
      </c>
      <c r="AC66" s="91">
        <v>0</v>
      </c>
      <c r="AD66" s="91">
        <v>0</v>
      </c>
      <c r="AE66" s="91">
        <v>0</v>
      </c>
      <c r="AF66" s="91">
        <v>0</v>
      </c>
      <c r="AG66" s="91">
        <f t="shared" si="26"/>
        <v>118662.11</v>
      </c>
      <c r="AH66" s="79"/>
      <c r="AI66" s="79"/>
    </row>
    <row r="67" spans="1:35" s="80" customFormat="1" thickBot="1">
      <c r="A67" s="82"/>
      <c r="B67" s="241" t="s">
        <v>81</v>
      </c>
      <c r="C67" s="242">
        <v>34517597.909999989</v>
      </c>
      <c r="D67" s="114">
        <v>17833261.820000004</v>
      </c>
      <c r="E67" s="155">
        <v>440654.29</v>
      </c>
      <c r="F67" s="91">
        <f t="shared" si="27"/>
        <v>52791514.019999988</v>
      </c>
      <c r="G67" s="116">
        <v>25330218.439999998</v>
      </c>
      <c r="H67" s="243">
        <v>364988.75999999995</v>
      </c>
      <c r="I67" s="120">
        <v>0</v>
      </c>
      <c r="J67" s="116">
        <v>351881.02999999991</v>
      </c>
      <c r="K67" s="89">
        <f t="shared" si="22"/>
        <v>78473613.48999998</v>
      </c>
      <c r="L67" s="139">
        <v>3995928.68</v>
      </c>
      <c r="M67" s="110">
        <v>2643577.7999999998</v>
      </c>
      <c r="N67" s="140">
        <v>5950245.5999999996</v>
      </c>
      <c r="O67" s="156">
        <f>L67+M67+N67</f>
        <v>12589752.08</v>
      </c>
      <c r="P67" s="139">
        <v>1262119.8</v>
      </c>
      <c r="Q67" s="140">
        <v>75060</v>
      </c>
      <c r="R67" s="156">
        <f t="shared" si="25"/>
        <v>1337179.8</v>
      </c>
      <c r="S67" s="156">
        <f>O67+R67</f>
        <v>13926931.880000001</v>
      </c>
      <c r="T67" s="156">
        <v>16904066.479999997</v>
      </c>
      <c r="U67" s="143">
        <v>2559867.27</v>
      </c>
      <c r="V67" s="244">
        <f>SUM(T67:U67)</f>
        <v>19463933.749999996</v>
      </c>
      <c r="W67" s="156">
        <v>707176.26</v>
      </c>
      <c r="X67" s="139">
        <v>146006.27000000002</v>
      </c>
      <c r="Y67" s="140">
        <v>43547.340000000004</v>
      </c>
      <c r="Z67" s="143">
        <f t="shared" si="28"/>
        <v>189553.61000000002</v>
      </c>
      <c r="AA67" s="156">
        <v>22498.530000000006</v>
      </c>
      <c r="AB67" s="156">
        <v>0</v>
      </c>
      <c r="AC67" s="156">
        <v>0</v>
      </c>
      <c r="AD67" s="156">
        <v>0</v>
      </c>
      <c r="AE67" s="156">
        <v>8071.82</v>
      </c>
      <c r="AF67" s="156">
        <v>0</v>
      </c>
      <c r="AG67" s="156">
        <f t="shared" si="26"/>
        <v>220123.96000000002</v>
      </c>
      <c r="AH67" s="79"/>
      <c r="AI67" s="79"/>
    </row>
    <row r="68" spans="1:35" s="80" customFormat="1" thickBot="1">
      <c r="A68" s="82"/>
      <c r="B68" s="245" t="s">
        <v>49</v>
      </c>
      <c r="C68" s="246">
        <f t="shared" ref="C68:AG68" si="29">SUM(C64:C67)</f>
        <v>97376925.289999992</v>
      </c>
      <c r="D68" s="247">
        <f t="shared" si="29"/>
        <v>54203712.940000013</v>
      </c>
      <c r="E68" s="248">
        <f t="shared" si="29"/>
        <v>1351264.18</v>
      </c>
      <c r="F68" s="249">
        <f t="shared" si="29"/>
        <v>152931902.41</v>
      </c>
      <c r="G68" s="248">
        <f t="shared" si="29"/>
        <v>108620645.64000002</v>
      </c>
      <c r="H68" s="250">
        <f t="shared" si="29"/>
        <v>1897941.48</v>
      </c>
      <c r="I68" s="249">
        <f t="shared" si="29"/>
        <v>0</v>
      </c>
      <c r="J68" s="248">
        <f t="shared" si="29"/>
        <v>1078180.9329999997</v>
      </c>
      <c r="K68" s="248">
        <f t="shared" si="29"/>
        <v>262630728.98300001</v>
      </c>
      <c r="L68" s="162">
        <f t="shared" si="29"/>
        <v>10660371.189999998</v>
      </c>
      <c r="M68" s="163">
        <f t="shared" si="29"/>
        <v>7169889.3999999994</v>
      </c>
      <c r="N68" s="165">
        <f t="shared" si="29"/>
        <v>16410698.530000003</v>
      </c>
      <c r="O68" s="166">
        <f t="shared" si="29"/>
        <v>34240959.119999997</v>
      </c>
      <c r="P68" s="162">
        <f t="shared" si="29"/>
        <v>3465173.76</v>
      </c>
      <c r="Q68" s="165">
        <f t="shared" si="29"/>
        <v>189960</v>
      </c>
      <c r="R68" s="166">
        <f t="shared" si="29"/>
        <v>3655133.76</v>
      </c>
      <c r="S68" s="166">
        <f t="shared" si="29"/>
        <v>37896092.880000003</v>
      </c>
      <c r="T68" s="166">
        <f t="shared" si="29"/>
        <v>47700671.850000009</v>
      </c>
      <c r="U68" s="168">
        <f>SUM(U64:U67)</f>
        <v>6651890.5199999996</v>
      </c>
      <c r="V68" s="251">
        <f t="shared" si="29"/>
        <v>54352562.370000005</v>
      </c>
      <c r="W68" s="166">
        <f t="shared" si="29"/>
        <v>1950899.0799999998</v>
      </c>
      <c r="X68" s="162">
        <f t="shared" si="29"/>
        <v>282895.77</v>
      </c>
      <c r="Y68" s="165">
        <f t="shared" si="29"/>
        <v>88307.72</v>
      </c>
      <c r="Z68" s="168">
        <f t="shared" si="29"/>
        <v>371203.49</v>
      </c>
      <c r="AA68" s="166">
        <f t="shared" si="29"/>
        <v>61131.500000000022</v>
      </c>
      <c r="AB68" s="166">
        <f t="shared" si="29"/>
        <v>0</v>
      </c>
      <c r="AC68" s="166">
        <f t="shared" si="29"/>
        <v>0</v>
      </c>
      <c r="AD68" s="166">
        <f t="shared" si="29"/>
        <v>0</v>
      </c>
      <c r="AE68" s="166">
        <f t="shared" si="29"/>
        <v>18210.68</v>
      </c>
      <c r="AF68" s="166">
        <f t="shared" si="29"/>
        <v>0</v>
      </c>
      <c r="AG68" s="166">
        <f t="shared" si="29"/>
        <v>450545.67000000004</v>
      </c>
      <c r="AH68" s="79"/>
      <c r="AI68" s="79"/>
    </row>
    <row r="69" spans="1:35" s="237" customFormat="1" ht="11.25">
      <c r="A69" s="252"/>
      <c r="B69" s="253" t="s">
        <v>82</v>
      </c>
      <c r="C69" s="254">
        <v>30747823.459999997</v>
      </c>
      <c r="D69" s="69">
        <v>17199383.540000003</v>
      </c>
      <c r="E69" s="73">
        <v>403594.73999999993</v>
      </c>
      <c r="F69" s="91">
        <f t="shared" si="27"/>
        <v>48350801.740000002</v>
      </c>
      <c r="G69" s="74">
        <v>45842586.679999977</v>
      </c>
      <c r="H69" s="255">
        <v>0</v>
      </c>
      <c r="I69" s="256">
        <v>0</v>
      </c>
      <c r="J69" s="74">
        <v>322155.83</v>
      </c>
      <c r="K69" s="89">
        <f t="shared" ref="K69:K71" si="30">F69+G69+I69+J69</f>
        <v>94515544.249999985</v>
      </c>
      <c r="L69" s="254">
        <v>3431514.09</v>
      </c>
      <c r="M69" s="69">
        <v>2138838.7299999991</v>
      </c>
      <c r="N69" s="73">
        <v>5044801.1699999962</v>
      </c>
      <c r="O69" s="256">
        <f t="shared" si="24"/>
        <v>10615153.989999995</v>
      </c>
      <c r="P69" s="254">
        <v>1038570</v>
      </c>
      <c r="Q69" s="73">
        <v>64620</v>
      </c>
      <c r="R69" s="256">
        <f t="shared" si="25"/>
        <v>1103190</v>
      </c>
      <c r="S69" s="256">
        <f>O69+R69</f>
        <v>11718343.989999995</v>
      </c>
      <c r="T69" s="256">
        <v>15497724.740000004</v>
      </c>
      <c r="U69" s="74">
        <v>2833652.5300000003</v>
      </c>
      <c r="V69" s="257">
        <f>SUM(T69:U69)</f>
        <v>18331377.270000003</v>
      </c>
      <c r="W69" s="256">
        <v>591982.26999999979</v>
      </c>
      <c r="X69" s="254">
        <v>69203.850000000006</v>
      </c>
      <c r="Y69" s="73">
        <v>29624.539999999997</v>
      </c>
      <c r="Z69" s="74">
        <f t="shared" si="28"/>
        <v>98828.39</v>
      </c>
      <c r="AA69" s="256">
        <v>18503.460000000003</v>
      </c>
      <c r="AB69" s="256">
        <v>0</v>
      </c>
      <c r="AC69" s="256">
        <v>0</v>
      </c>
      <c r="AD69" s="256">
        <v>0</v>
      </c>
      <c r="AE69" s="256">
        <v>8824.74</v>
      </c>
      <c r="AF69" s="256">
        <v>0</v>
      </c>
      <c r="AG69" s="256">
        <f t="shared" si="26"/>
        <v>126156.59000000001</v>
      </c>
      <c r="AH69" s="236"/>
      <c r="AI69" s="236"/>
    </row>
    <row r="70" spans="1:35" s="237" customFormat="1" ht="11.25">
      <c r="A70" s="252"/>
      <c r="B70" s="132" t="s">
        <v>83</v>
      </c>
      <c r="C70" s="84">
        <v>33203811.500000007</v>
      </c>
      <c r="D70" s="85">
        <v>18430223.680000003</v>
      </c>
      <c r="E70" s="87">
        <v>434452.86999999982</v>
      </c>
      <c r="F70" s="91">
        <f t="shared" si="27"/>
        <v>52068488.050000004</v>
      </c>
      <c r="G70" s="89">
        <v>54529318.319999672</v>
      </c>
      <c r="H70" s="239">
        <v>1727934.64</v>
      </c>
      <c r="I70" s="91">
        <v>96692.44</v>
      </c>
      <c r="J70" s="89">
        <v>346849.54</v>
      </c>
      <c r="K70" s="89">
        <f t="shared" si="30"/>
        <v>107041348.34999968</v>
      </c>
      <c r="L70" s="84">
        <v>4015885.1899999995</v>
      </c>
      <c r="M70" s="85">
        <v>2481656.6399999992</v>
      </c>
      <c r="N70" s="87">
        <v>5959449.0500000007</v>
      </c>
      <c r="O70" s="91">
        <f t="shared" si="24"/>
        <v>12456990.879999999</v>
      </c>
      <c r="P70" s="84">
        <v>1210961.76</v>
      </c>
      <c r="Q70" s="87">
        <v>66360</v>
      </c>
      <c r="R70" s="91">
        <f t="shared" si="25"/>
        <v>1277321.76</v>
      </c>
      <c r="S70" s="91">
        <f>O70+R70</f>
        <v>13734312.639999999</v>
      </c>
      <c r="T70" s="91">
        <v>17950145.969999999</v>
      </c>
      <c r="U70" s="89">
        <v>3592032.9099999997</v>
      </c>
      <c r="V70" s="240">
        <f>SUM(T70:U70)</f>
        <v>21542178.879999999</v>
      </c>
      <c r="W70" s="91">
        <v>727764.74</v>
      </c>
      <c r="X70" s="84">
        <v>68824.87</v>
      </c>
      <c r="Y70" s="87">
        <v>31600.600000000006</v>
      </c>
      <c r="Z70" s="89">
        <f t="shared" si="28"/>
        <v>100425.47</v>
      </c>
      <c r="AA70" s="91">
        <v>30278.41</v>
      </c>
      <c r="AB70" s="91">
        <v>0</v>
      </c>
      <c r="AC70" s="91">
        <v>0</v>
      </c>
      <c r="AD70" s="91">
        <v>0</v>
      </c>
      <c r="AE70" s="91">
        <v>5613.23</v>
      </c>
      <c r="AF70" s="91">
        <v>0</v>
      </c>
      <c r="AG70" s="91">
        <f t="shared" si="26"/>
        <v>136317.11000000002</v>
      </c>
      <c r="AH70" s="236"/>
      <c r="AI70" s="236"/>
    </row>
    <row r="71" spans="1:35" s="237" customFormat="1" thickBot="1">
      <c r="A71" s="252"/>
      <c r="B71" s="241" t="s">
        <v>84</v>
      </c>
      <c r="C71" s="242">
        <v>31330658.169999998</v>
      </c>
      <c r="D71" s="114">
        <v>17116285.47000001</v>
      </c>
      <c r="E71" s="155">
        <v>394062.61999999976</v>
      </c>
      <c r="F71" s="91">
        <f t="shared" si="27"/>
        <v>48841006.260000005</v>
      </c>
      <c r="G71" s="116">
        <v>26571180.319999933</v>
      </c>
      <c r="H71" s="243">
        <v>24483000.909999996</v>
      </c>
      <c r="I71" s="120">
        <v>66940.92</v>
      </c>
      <c r="J71" s="116">
        <v>314600.87000000005</v>
      </c>
      <c r="K71" s="89">
        <f t="shared" si="30"/>
        <v>75793728.369999945</v>
      </c>
      <c r="L71" s="139">
        <v>3971598.600000001</v>
      </c>
      <c r="M71" s="110">
        <v>2259730.14</v>
      </c>
      <c r="N71" s="140">
        <v>5847866.9999999981</v>
      </c>
      <c r="O71" s="156">
        <f t="shared" si="24"/>
        <v>12079195.739999998</v>
      </c>
      <c r="P71" s="139">
        <v>1170847.6000000001</v>
      </c>
      <c r="Q71" s="140">
        <v>77520</v>
      </c>
      <c r="R71" s="156">
        <f t="shared" si="25"/>
        <v>1248367.6000000001</v>
      </c>
      <c r="S71" s="156">
        <f>O71+R71</f>
        <v>13327563.339999998</v>
      </c>
      <c r="T71" s="156">
        <v>16136087.100000003</v>
      </c>
      <c r="U71" s="143">
        <v>3818531.669999999</v>
      </c>
      <c r="V71" s="244">
        <f>SUM(T71:U71)</f>
        <v>19954618.770000003</v>
      </c>
      <c r="W71" s="156">
        <v>703548.54999999981</v>
      </c>
      <c r="X71" s="139">
        <v>149558.66</v>
      </c>
      <c r="Y71" s="140">
        <v>46488.47</v>
      </c>
      <c r="Z71" s="143">
        <f t="shared" si="28"/>
        <v>196047.13</v>
      </c>
      <c r="AA71" s="156">
        <v>15139.210000000005</v>
      </c>
      <c r="AB71" s="156">
        <v>0</v>
      </c>
      <c r="AC71" s="156">
        <v>83856.899999999994</v>
      </c>
      <c r="AD71" s="156">
        <v>0</v>
      </c>
      <c r="AE71" s="156">
        <v>4997.1000000000004</v>
      </c>
      <c r="AF71" s="156">
        <v>0</v>
      </c>
      <c r="AG71" s="156">
        <f t="shared" si="26"/>
        <v>300040.33999999997</v>
      </c>
      <c r="AH71" s="236"/>
      <c r="AI71" s="236"/>
    </row>
    <row r="72" spans="1:35" s="80" customFormat="1" thickBot="1">
      <c r="A72" s="82"/>
      <c r="B72" s="258" t="s">
        <v>59</v>
      </c>
      <c r="C72" s="122">
        <f t="shared" ref="C72:AG72" si="31">SUM(C69:C71)</f>
        <v>95282293.13000001</v>
      </c>
      <c r="D72" s="126">
        <f t="shared" si="31"/>
        <v>52745892.690000013</v>
      </c>
      <c r="E72" s="127">
        <f t="shared" si="31"/>
        <v>1232110.2299999995</v>
      </c>
      <c r="F72" s="129">
        <f t="shared" si="31"/>
        <v>149260296.05000001</v>
      </c>
      <c r="G72" s="127">
        <f t="shared" si="31"/>
        <v>126943085.31999958</v>
      </c>
      <c r="H72" s="259">
        <f t="shared" si="31"/>
        <v>26210935.549999997</v>
      </c>
      <c r="I72" s="129">
        <f t="shared" si="31"/>
        <v>163633.35999999999</v>
      </c>
      <c r="J72" s="127">
        <f t="shared" si="31"/>
        <v>983606.24</v>
      </c>
      <c r="K72" s="248">
        <f t="shared" si="31"/>
        <v>277350620.96999961</v>
      </c>
      <c r="L72" s="162">
        <f t="shared" si="31"/>
        <v>11418997.880000001</v>
      </c>
      <c r="M72" s="163">
        <f t="shared" si="31"/>
        <v>6880225.5099999979</v>
      </c>
      <c r="N72" s="165">
        <f t="shared" si="31"/>
        <v>16852117.219999995</v>
      </c>
      <c r="O72" s="166">
        <f t="shared" si="31"/>
        <v>35151340.609999992</v>
      </c>
      <c r="P72" s="162">
        <f t="shared" si="31"/>
        <v>3420379.36</v>
      </c>
      <c r="Q72" s="165">
        <f t="shared" si="31"/>
        <v>208500</v>
      </c>
      <c r="R72" s="166">
        <f t="shared" si="31"/>
        <v>3628879.36</v>
      </c>
      <c r="S72" s="166">
        <f t="shared" si="31"/>
        <v>38780219.969999991</v>
      </c>
      <c r="T72" s="166">
        <f t="shared" si="31"/>
        <v>49583957.810000002</v>
      </c>
      <c r="U72" s="168">
        <f>SUM(U69:U71)</f>
        <v>10244217.109999999</v>
      </c>
      <c r="V72" s="251">
        <f t="shared" si="31"/>
        <v>59828174.920000009</v>
      </c>
      <c r="W72" s="166">
        <f t="shared" si="31"/>
        <v>2023295.5599999996</v>
      </c>
      <c r="X72" s="162">
        <f t="shared" si="31"/>
        <v>287587.38</v>
      </c>
      <c r="Y72" s="165">
        <f t="shared" si="31"/>
        <v>107713.61</v>
      </c>
      <c r="Z72" s="168">
        <f t="shared" si="31"/>
        <v>395300.99</v>
      </c>
      <c r="AA72" s="166">
        <f t="shared" si="31"/>
        <v>63921.080000000009</v>
      </c>
      <c r="AB72" s="166">
        <f t="shared" si="31"/>
        <v>0</v>
      </c>
      <c r="AC72" s="166">
        <f t="shared" si="31"/>
        <v>83856.899999999994</v>
      </c>
      <c r="AD72" s="166">
        <f t="shared" si="31"/>
        <v>0</v>
      </c>
      <c r="AE72" s="166">
        <f t="shared" si="31"/>
        <v>19435.07</v>
      </c>
      <c r="AF72" s="166">
        <f t="shared" si="31"/>
        <v>0</v>
      </c>
      <c r="AG72" s="166">
        <f t="shared" si="31"/>
        <v>562514.04</v>
      </c>
      <c r="AH72" s="79"/>
      <c r="AI72" s="79"/>
    </row>
    <row r="73" spans="1:35" s="80" customFormat="1" ht="11.25">
      <c r="A73" s="82"/>
      <c r="B73" s="130" t="s">
        <v>85</v>
      </c>
      <c r="C73" s="67">
        <v>32459782.449999996</v>
      </c>
      <c r="D73" s="68">
        <v>17720390.780000005</v>
      </c>
      <c r="E73" s="71">
        <v>535108.4</v>
      </c>
      <c r="F73" s="78">
        <f t="shared" ref="F73:F79" si="32">C73+D73+E73</f>
        <v>50715281.630000003</v>
      </c>
      <c r="G73" s="76">
        <v>4744853.7200000007</v>
      </c>
      <c r="H73" s="260">
        <v>52834386.760000005</v>
      </c>
      <c r="I73" s="78">
        <v>63221.98</v>
      </c>
      <c r="J73" s="76">
        <v>427474.38299999991</v>
      </c>
      <c r="K73" s="74">
        <f>F73+G73+I73+J73</f>
        <v>55950831.713</v>
      </c>
      <c r="L73" s="254">
        <v>3778800.7699999996</v>
      </c>
      <c r="M73" s="69">
        <v>2331263.87</v>
      </c>
      <c r="N73" s="73">
        <v>5438906.709999999</v>
      </c>
      <c r="O73" s="256">
        <f t="shared" si="24"/>
        <v>11548971.349999998</v>
      </c>
      <c r="P73" s="254">
        <v>1113065.5</v>
      </c>
      <c r="Q73" s="73">
        <v>81300</v>
      </c>
      <c r="R73" s="256">
        <f t="shared" si="25"/>
        <v>1194365.5</v>
      </c>
      <c r="S73" s="256">
        <f>O73+R73</f>
        <v>12743336.849999998</v>
      </c>
      <c r="T73" s="256">
        <v>16627516.550000003</v>
      </c>
      <c r="U73" s="74">
        <v>4160992.27</v>
      </c>
      <c r="V73" s="257">
        <f>SUM(T73:U73)</f>
        <v>20788508.820000004</v>
      </c>
      <c r="W73" s="256">
        <v>789274.21999999974</v>
      </c>
      <c r="X73" s="254">
        <v>43636.619999999995</v>
      </c>
      <c r="Y73" s="73">
        <v>37861.800000000003</v>
      </c>
      <c r="Z73" s="74">
        <f t="shared" si="28"/>
        <v>81498.42</v>
      </c>
      <c r="AA73" s="256">
        <v>22288.29</v>
      </c>
      <c r="AB73" s="256">
        <v>0</v>
      </c>
      <c r="AC73" s="256">
        <v>116082.47</v>
      </c>
      <c r="AD73" s="256">
        <v>534297.93000000005</v>
      </c>
      <c r="AE73" s="256">
        <v>11515.8</v>
      </c>
      <c r="AF73" s="256">
        <v>0</v>
      </c>
      <c r="AG73" s="91">
        <f>Z73+AA73+AB73+AC73+AD73+AE73+AF73</f>
        <v>765682.91000000015</v>
      </c>
      <c r="AH73" s="79"/>
      <c r="AI73" s="79"/>
    </row>
    <row r="74" spans="1:35" s="80" customFormat="1" ht="11.25">
      <c r="A74" s="82"/>
      <c r="B74" s="132" t="s">
        <v>86</v>
      </c>
      <c r="C74" s="84">
        <v>29198764.350000001</v>
      </c>
      <c r="D74" s="85">
        <v>17785948.140000008</v>
      </c>
      <c r="E74" s="87">
        <v>516775.33000000013</v>
      </c>
      <c r="F74" s="91">
        <f t="shared" si="32"/>
        <v>47501487.820000008</v>
      </c>
      <c r="G74" s="89">
        <v>2262930.2800000003</v>
      </c>
      <c r="H74" s="239">
        <v>72919700.110000014</v>
      </c>
      <c r="I74" s="91">
        <v>34995.24</v>
      </c>
      <c r="J74" s="89">
        <v>412433.82999999996</v>
      </c>
      <c r="K74" s="89">
        <f t="shared" ref="K74" si="33">F74+G74+I74+J74</f>
        <v>50211847.170000009</v>
      </c>
      <c r="L74" s="84">
        <v>3645587.5799999996</v>
      </c>
      <c r="M74" s="85">
        <v>2122908.1499999994</v>
      </c>
      <c r="N74" s="87">
        <v>5740466.6799999988</v>
      </c>
      <c r="O74" s="91">
        <f t="shared" si="24"/>
        <v>11508962.409999996</v>
      </c>
      <c r="P74" s="84">
        <v>1117667.72</v>
      </c>
      <c r="Q74" s="87">
        <v>62700</v>
      </c>
      <c r="R74" s="91">
        <f t="shared" si="25"/>
        <v>1180367.72</v>
      </c>
      <c r="S74" s="91">
        <f>O74+R74</f>
        <v>12689330.129999997</v>
      </c>
      <c r="T74" s="91">
        <v>18634699.23</v>
      </c>
      <c r="U74" s="89">
        <v>4275699.46</v>
      </c>
      <c r="V74" s="240">
        <f>SUM(T74:U74)</f>
        <v>22910398.690000001</v>
      </c>
      <c r="W74" s="91">
        <v>654229.44999999995</v>
      </c>
      <c r="X74" s="84">
        <v>87844.14999999998</v>
      </c>
      <c r="Y74" s="87">
        <v>32791.22</v>
      </c>
      <c r="Z74" s="89">
        <f t="shared" si="28"/>
        <v>120635.36999999998</v>
      </c>
      <c r="AA74" s="91">
        <v>23129.29</v>
      </c>
      <c r="AB74" s="91">
        <v>0</v>
      </c>
      <c r="AC74" s="91">
        <v>80446.210000000006</v>
      </c>
      <c r="AD74" s="91">
        <v>578840.47</v>
      </c>
      <c r="AE74" s="91">
        <v>9457.31</v>
      </c>
      <c r="AF74" s="91">
        <v>0</v>
      </c>
      <c r="AG74" s="91">
        <f>Z74+AA74+AB74+AC74+AD74+AE74+AF74</f>
        <v>812508.65</v>
      </c>
      <c r="AH74" s="79"/>
      <c r="AI74" s="79"/>
    </row>
    <row r="75" spans="1:35" s="80" customFormat="1" thickBot="1">
      <c r="A75" s="82"/>
      <c r="B75" s="138" t="s">
        <v>87</v>
      </c>
      <c r="C75" s="139">
        <v>31533151.510000009</v>
      </c>
      <c r="D75" s="110">
        <v>17051851.619999997</v>
      </c>
      <c r="E75" s="140">
        <v>538469.5</v>
      </c>
      <c r="F75" s="156">
        <f>C75+D75+E75</f>
        <v>49123472.63000001</v>
      </c>
      <c r="G75" s="143">
        <v>2408925.66</v>
      </c>
      <c r="H75" s="261">
        <v>59349253.579999998</v>
      </c>
      <c r="I75" s="156">
        <v>46660.32</v>
      </c>
      <c r="J75" s="143">
        <v>429962.80999999988</v>
      </c>
      <c r="K75" s="143">
        <f>F75+G75+I75+J75</f>
        <v>52009021.420000009</v>
      </c>
      <c r="L75" s="139">
        <v>4240686.6499999985</v>
      </c>
      <c r="M75" s="110">
        <v>2226134.4299999997</v>
      </c>
      <c r="N75" s="140">
        <v>6186255.3499999978</v>
      </c>
      <c r="O75" s="156">
        <f t="shared" si="24"/>
        <v>12653076.429999996</v>
      </c>
      <c r="P75" s="139">
        <v>1198322</v>
      </c>
      <c r="Q75" s="140">
        <v>77640</v>
      </c>
      <c r="R75" s="156">
        <f t="shared" si="25"/>
        <v>1275962</v>
      </c>
      <c r="S75" s="156">
        <f>O75+R75</f>
        <v>13929038.429999996</v>
      </c>
      <c r="T75" s="156">
        <v>17559995.930999998</v>
      </c>
      <c r="U75" s="143">
        <v>3997055.1600000006</v>
      </c>
      <c r="V75" s="244">
        <f>SUM(T75:U75)</f>
        <v>21557051.090999998</v>
      </c>
      <c r="W75" s="156">
        <v>771305.16000000015</v>
      </c>
      <c r="X75" s="139">
        <v>127205.25</v>
      </c>
      <c r="Y75" s="140">
        <v>31365.550000000003</v>
      </c>
      <c r="Z75" s="143">
        <f t="shared" si="28"/>
        <v>158570.79999999999</v>
      </c>
      <c r="AA75" s="156">
        <v>18503.45</v>
      </c>
      <c r="AB75" s="156">
        <v>0</v>
      </c>
      <c r="AC75" s="156">
        <v>121972.93</v>
      </c>
      <c r="AD75" s="156">
        <v>801482.32</v>
      </c>
      <c r="AE75" s="156">
        <v>6150.12</v>
      </c>
      <c r="AF75" s="156">
        <v>0</v>
      </c>
      <c r="AG75" s="156">
        <f t="shared" si="26"/>
        <v>1106679.6200000001</v>
      </c>
      <c r="AH75" s="79"/>
      <c r="AI75" s="79"/>
    </row>
    <row r="76" spans="1:35" s="80" customFormat="1" thickBot="1">
      <c r="A76" s="82"/>
      <c r="B76" s="161" t="s">
        <v>66</v>
      </c>
      <c r="C76" s="162">
        <f t="shared" ref="C76:K76" si="34">SUM(C73:C75)</f>
        <v>93191698.310000002</v>
      </c>
      <c r="D76" s="163">
        <f t="shared" si="34"/>
        <v>52558190.540000014</v>
      </c>
      <c r="E76" s="165">
        <f t="shared" si="34"/>
        <v>1590353.2300000002</v>
      </c>
      <c r="F76" s="166">
        <f>SUM(F73:F75)</f>
        <v>147340242.08000004</v>
      </c>
      <c r="G76" s="168">
        <f t="shared" si="34"/>
        <v>9416709.6600000001</v>
      </c>
      <c r="H76" s="262">
        <f t="shared" si="34"/>
        <v>185103340.45000002</v>
      </c>
      <c r="I76" s="166">
        <f t="shared" si="34"/>
        <v>144877.54</v>
      </c>
      <c r="J76" s="168">
        <f t="shared" si="34"/>
        <v>1269871.0229999998</v>
      </c>
      <c r="K76" s="263">
        <f t="shared" si="34"/>
        <v>158171700.30300003</v>
      </c>
      <c r="L76" s="162">
        <f>SUM(L73:L75)</f>
        <v>11665074.999999998</v>
      </c>
      <c r="M76" s="163">
        <f t="shared" ref="M76:AG76" si="35">SUM(M73:M75)</f>
        <v>6680306.4499999993</v>
      </c>
      <c r="N76" s="165">
        <f t="shared" si="35"/>
        <v>17365628.739999995</v>
      </c>
      <c r="O76" s="166">
        <f t="shared" si="35"/>
        <v>35711010.18999999</v>
      </c>
      <c r="P76" s="162">
        <f t="shared" si="35"/>
        <v>3429055.2199999997</v>
      </c>
      <c r="Q76" s="165">
        <f t="shared" si="35"/>
        <v>221640</v>
      </c>
      <c r="R76" s="166">
        <f t="shared" si="35"/>
        <v>3650695.2199999997</v>
      </c>
      <c r="S76" s="166">
        <f t="shared" si="35"/>
        <v>39361705.409999996</v>
      </c>
      <c r="T76" s="166">
        <f t="shared" si="35"/>
        <v>52822211.710999995</v>
      </c>
      <c r="U76" s="168">
        <f>SUM(U73:U75)</f>
        <v>12433746.890000001</v>
      </c>
      <c r="V76" s="251">
        <f t="shared" si="35"/>
        <v>65255958.601000004</v>
      </c>
      <c r="W76" s="166">
        <f t="shared" si="35"/>
        <v>2214808.83</v>
      </c>
      <c r="X76" s="162">
        <f t="shared" si="35"/>
        <v>258686.01999999996</v>
      </c>
      <c r="Y76" s="165">
        <f t="shared" si="35"/>
        <v>102018.57</v>
      </c>
      <c r="Z76" s="168">
        <f t="shared" si="35"/>
        <v>360704.58999999997</v>
      </c>
      <c r="AA76" s="166">
        <f t="shared" si="35"/>
        <v>63921.03</v>
      </c>
      <c r="AB76" s="166">
        <f t="shared" si="35"/>
        <v>0</v>
      </c>
      <c r="AC76" s="166">
        <f t="shared" si="35"/>
        <v>318501.61</v>
      </c>
      <c r="AD76" s="166">
        <f t="shared" si="35"/>
        <v>1914620.7199999997</v>
      </c>
      <c r="AE76" s="166">
        <f t="shared" si="35"/>
        <v>27123.23</v>
      </c>
      <c r="AF76" s="166">
        <f t="shared" si="35"/>
        <v>0</v>
      </c>
      <c r="AG76" s="166">
        <f t="shared" si="35"/>
        <v>2684871.18</v>
      </c>
      <c r="AH76" s="79"/>
      <c r="AI76" s="79"/>
    </row>
    <row r="77" spans="1:35" s="80" customFormat="1" ht="11.25">
      <c r="A77" s="82"/>
      <c r="B77" s="132" t="s">
        <v>88</v>
      </c>
      <c r="C77" s="254">
        <v>33697120.460000001</v>
      </c>
      <c r="D77" s="69">
        <v>18343179.670000013</v>
      </c>
      <c r="E77" s="73">
        <v>571483.57999999973</v>
      </c>
      <c r="F77" s="256">
        <f t="shared" si="32"/>
        <v>52611783.710000008</v>
      </c>
      <c r="G77" s="74">
        <v>729977.46</v>
      </c>
      <c r="H77" s="255"/>
      <c r="I77" s="256">
        <v>30346.03</v>
      </c>
      <c r="J77" s="74">
        <v>456438.23000000045</v>
      </c>
      <c r="K77" s="74">
        <f>SUM(I77:J77)</f>
        <v>486784.26000000047</v>
      </c>
      <c r="L77" s="254">
        <v>4364153.17</v>
      </c>
      <c r="M77" s="69">
        <v>2320498.11</v>
      </c>
      <c r="N77" s="73">
        <v>6198334.6799999997</v>
      </c>
      <c r="O77" s="256">
        <f t="shared" si="24"/>
        <v>12882985.959999999</v>
      </c>
      <c r="P77" s="254">
        <v>1199928.3</v>
      </c>
      <c r="Q77" s="73">
        <v>88260</v>
      </c>
      <c r="R77" s="256">
        <f t="shared" si="25"/>
        <v>1288188.3</v>
      </c>
      <c r="S77" s="256">
        <f>O77+R77</f>
        <v>14171174.26</v>
      </c>
      <c r="T77" s="256">
        <v>18799363.100000001</v>
      </c>
      <c r="U77" s="74">
        <v>4478049.55</v>
      </c>
      <c r="V77" s="257">
        <f>SUM(T77:U77)</f>
        <v>23277412.650000002</v>
      </c>
      <c r="W77" s="256">
        <v>738360.85</v>
      </c>
      <c r="X77" s="254">
        <v>61088.23</v>
      </c>
      <c r="Y77" s="73">
        <v>32010.95</v>
      </c>
      <c r="Z77" s="74">
        <f t="shared" si="28"/>
        <v>93099.180000000008</v>
      </c>
      <c r="AA77" s="256">
        <v>21026.720000000001</v>
      </c>
      <c r="AB77" s="256">
        <v>0</v>
      </c>
      <c r="AC77" s="256">
        <v>83759.100000000006</v>
      </c>
      <c r="AD77" s="256">
        <v>549169.06000000006</v>
      </c>
      <c r="AE77" s="256">
        <v>11051.34</v>
      </c>
      <c r="AF77" s="256">
        <v>0</v>
      </c>
      <c r="AG77" s="256">
        <f t="shared" si="26"/>
        <v>758105.4</v>
      </c>
      <c r="AH77" s="79"/>
      <c r="AI77" s="79"/>
    </row>
    <row r="78" spans="1:35" s="80" customFormat="1" ht="11.25">
      <c r="A78" s="82"/>
      <c r="B78" s="132" t="s">
        <v>89</v>
      </c>
      <c r="C78" s="84">
        <v>33855994.68</v>
      </c>
      <c r="D78" s="85">
        <v>18785929.989999998</v>
      </c>
      <c r="E78" s="87">
        <v>604360.44999999995</v>
      </c>
      <c r="F78" s="91">
        <f>C78+D78+E78</f>
        <v>53246285.120000005</v>
      </c>
      <c r="G78" s="89">
        <v>2408925.5199999996</v>
      </c>
      <c r="H78" s="239"/>
      <c r="I78" s="91">
        <v>38660.330000000009</v>
      </c>
      <c r="J78" s="89">
        <v>482909.87000000011</v>
      </c>
      <c r="K78" s="89">
        <f>SUM(I78:J78)</f>
        <v>521570.20000000013</v>
      </c>
      <c r="L78" s="84">
        <v>4300856.8099999987</v>
      </c>
      <c r="M78" s="85">
        <v>2136392.25</v>
      </c>
      <c r="N78" s="87">
        <v>6119106.0300000012</v>
      </c>
      <c r="O78" s="91">
        <f t="shared" si="24"/>
        <v>12556355.09</v>
      </c>
      <c r="P78" s="84">
        <v>1159278.2</v>
      </c>
      <c r="Q78" s="73">
        <v>64980</v>
      </c>
      <c r="R78" s="91">
        <f t="shared" si="25"/>
        <v>1224258.2</v>
      </c>
      <c r="S78" s="91">
        <f>O78+R78</f>
        <v>13780613.289999999</v>
      </c>
      <c r="T78" s="91">
        <v>19939443.630000003</v>
      </c>
      <c r="U78" s="89">
        <v>4782779.83</v>
      </c>
      <c r="V78" s="240">
        <f>SUM(T78:U78)</f>
        <v>24722223.460000001</v>
      </c>
      <c r="W78" s="91">
        <v>706021.1100000001</v>
      </c>
      <c r="X78" s="84">
        <v>103219.26</v>
      </c>
      <c r="Y78" s="87">
        <v>52026.8</v>
      </c>
      <c r="Z78" s="89">
        <f t="shared" si="28"/>
        <v>155246.06</v>
      </c>
      <c r="AA78" s="91">
        <v>21867.710000000006</v>
      </c>
      <c r="AB78" s="91">
        <v>0</v>
      </c>
      <c r="AC78" s="91">
        <v>163882.13</v>
      </c>
      <c r="AD78" s="91">
        <v>549169.06000000006</v>
      </c>
      <c r="AE78" s="91">
        <v>2691.06</v>
      </c>
      <c r="AF78" s="91">
        <v>0</v>
      </c>
      <c r="AG78" s="91">
        <f t="shared" si="26"/>
        <v>892856.02000000014</v>
      </c>
      <c r="AH78" s="79"/>
      <c r="AI78" s="79"/>
    </row>
    <row r="79" spans="1:35" s="80" customFormat="1" thickBot="1">
      <c r="A79" s="82"/>
      <c r="B79" s="241" t="s">
        <v>90</v>
      </c>
      <c r="C79" s="242">
        <v>0</v>
      </c>
      <c r="D79" s="114">
        <v>0</v>
      </c>
      <c r="E79" s="155">
        <v>0</v>
      </c>
      <c r="F79" s="120">
        <f t="shared" si="32"/>
        <v>0</v>
      </c>
      <c r="G79" s="116">
        <v>0</v>
      </c>
      <c r="H79" s="243"/>
      <c r="I79" s="120">
        <v>0</v>
      </c>
      <c r="J79" s="116">
        <v>0</v>
      </c>
      <c r="K79" s="116">
        <f>SUM(K77:K78)</f>
        <v>1008354.4600000007</v>
      </c>
      <c r="L79" s="139">
        <v>0</v>
      </c>
      <c r="M79" s="110">
        <v>0</v>
      </c>
      <c r="N79" s="140">
        <v>0</v>
      </c>
      <c r="O79" s="156">
        <f t="shared" si="24"/>
        <v>0</v>
      </c>
      <c r="P79" s="139">
        <v>0</v>
      </c>
      <c r="Q79" s="73">
        <v>0</v>
      </c>
      <c r="R79" s="156">
        <f t="shared" si="25"/>
        <v>0</v>
      </c>
      <c r="S79" s="156">
        <f>O79+R79</f>
        <v>0</v>
      </c>
      <c r="T79" s="156">
        <v>0</v>
      </c>
      <c r="U79" s="143">
        <v>0</v>
      </c>
      <c r="V79" s="244">
        <f>SUM(T79:U79)</f>
        <v>0</v>
      </c>
      <c r="W79" s="156">
        <v>0</v>
      </c>
      <c r="X79" s="139">
        <v>0</v>
      </c>
      <c r="Y79" s="140">
        <v>0</v>
      </c>
      <c r="Z79" s="143">
        <f t="shared" si="28"/>
        <v>0</v>
      </c>
      <c r="AA79" s="156">
        <v>0</v>
      </c>
      <c r="AB79" s="156">
        <v>0</v>
      </c>
      <c r="AC79" s="156">
        <v>0</v>
      </c>
      <c r="AD79" s="156">
        <v>0</v>
      </c>
      <c r="AE79" s="156">
        <v>0</v>
      </c>
      <c r="AF79" s="156">
        <v>0</v>
      </c>
      <c r="AG79" s="156">
        <f t="shared" si="26"/>
        <v>0</v>
      </c>
      <c r="AH79" s="159"/>
      <c r="AI79" s="79"/>
    </row>
    <row r="80" spans="1:35" s="80" customFormat="1" thickBot="1">
      <c r="A80" s="82"/>
      <c r="B80" s="245" t="s">
        <v>73</v>
      </c>
      <c r="C80" s="246">
        <f>SUM(C77:C79)</f>
        <v>67553115.140000001</v>
      </c>
      <c r="D80" s="264">
        <f>SUM(D77:D79)</f>
        <v>37129109.660000011</v>
      </c>
      <c r="E80" s="265">
        <f>SUM(E77:E79)</f>
        <v>1175844.0299999998</v>
      </c>
      <c r="F80" s="249">
        <f>SUM(F77:F79)</f>
        <v>105858068.83000001</v>
      </c>
      <c r="G80" s="248">
        <f>SUM(G77:G79)</f>
        <v>3138902.9799999995</v>
      </c>
      <c r="H80" s="266"/>
      <c r="I80" s="249">
        <f>SUM(I77:I79)</f>
        <v>69006.360000000015</v>
      </c>
      <c r="J80" s="248">
        <f>SUM(J77:J79)</f>
        <v>939348.10000000056</v>
      </c>
      <c r="K80" s="267">
        <f>SUM(C80:J80)</f>
        <v>215863395.10000002</v>
      </c>
      <c r="L80" s="162">
        <f t="shared" ref="L80:AF80" si="36">SUM(L77:L79)</f>
        <v>8665009.9799999986</v>
      </c>
      <c r="M80" s="163">
        <f t="shared" si="36"/>
        <v>4456890.3599999994</v>
      </c>
      <c r="N80" s="165">
        <f t="shared" si="36"/>
        <v>12317440.710000001</v>
      </c>
      <c r="O80" s="166">
        <f t="shared" si="36"/>
        <v>25439341.049999997</v>
      </c>
      <c r="P80" s="162">
        <f t="shared" si="36"/>
        <v>2359206.5</v>
      </c>
      <c r="Q80" s="165">
        <f t="shared" si="36"/>
        <v>153240</v>
      </c>
      <c r="R80" s="166">
        <f t="shared" si="36"/>
        <v>2512446.5</v>
      </c>
      <c r="S80" s="166">
        <f t="shared" si="36"/>
        <v>27951787.549999997</v>
      </c>
      <c r="T80" s="166">
        <f t="shared" si="36"/>
        <v>38738806.730000004</v>
      </c>
      <c r="U80" s="168">
        <f t="shared" si="36"/>
        <v>9260829.379999999</v>
      </c>
      <c r="V80" s="251">
        <f t="shared" si="36"/>
        <v>47999636.109999999</v>
      </c>
      <c r="W80" s="166">
        <f t="shared" si="36"/>
        <v>1444381.96</v>
      </c>
      <c r="X80" s="162">
        <f>SUM(X77:X79)</f>
        <v>164307.49</v>
      </c>
      <c r="Y80" s="165">
        <f t="shared" si="36"/>
        <v>84037.75</v>
      </c>
      <c r="Z80" s="168">
        <f t="shared" si="36"/>
        <v>248345.24</v>
      </c>
      <c r="AA80" s="166">
        <f t="shared" si="36"/>
        <v>42894.430000000008</v>
      </c>
      <c r="AB80" s="166">
        <f t="shared" si="36"/>
        <v>0</v>
      </c>
      <c r="AC80" s="166">
        <f t="shared" si="36"/>
        <v>247641.23</v>
      </c>
      <c r="AD80" s="166">
        <f t="shared" si="36"/>
        <v>1098338.1200000001</v>
      </c>
      <c r="AE80" s="166">
        <f t="shared" si="36"/>
        <v>13742.4</v>
      </c>
      <c r="AF80" s="166">
        <f t="shared" si="36"/>
        <v>0</v>
      </c>
      <c r="AG80" s="166">
        <f t="shared" si="26"/>
        <v>1650961.42</v>
      </c>
      <c r="AH80" s="79"/>
      <c r="AI80" s="79"/>
    </row>
    <row r="81" spans="1:59" thickBot="1">
      <c r="A81" s="65"/>
      <c r="B81" s="161" t="s">
        <v>74</v>
      </c>
      <c r="C81" s="170">
        <f>C68+C72+C76+C80</f>
        <v>353404031.87</v>
      </c>
      <c r="D81" s="171">
        <f t="shared" ref="D81:S81" si="37">D68+D72+D76+D80</f>
        <v>196636905.83000004</v>
      </c>
      <c r="E81" s="176">
        <f t="shared" si="37"/>
        <v>5349571.67</v>
      </c>
      <c r="F81" s="175">
        <f>F68+F72+F76+F80</f>
        <v>555390509.37000012</v>
      </c>
      <c r="G81" s="268">
        <f t="shared" si="37"/>
        <v>248119343.59999958</v>
      </c>
      <c r="H81" s="174">
        <f t="shared" si="37"/>
        <v>213212217.48000002</v>
      </c>
      <c r="I81" s="175">
        <f t="shared" si="37"/>
        <v>377517.26</v>
      </c>
      <c r="J81" s="174">
        <f t="shared" si="37"/>
        <v>4271006.2960000001</v>
      </c>
      <c r="K81" s="175">
        <f>K68+K72+K76+K80</f>
        <v>914016445.35599959</v>
      </c>
      <c r="L81" s="269">
        <f>L68+L72+L76+L80</f>
        <v>42409454.049999997</v>
      </c>
      <c r="M81" s="269">
        <f t="shared" si="37"/>
        <v>25187311.719999995</v>
      </c>
      <c r="N81" s="269">
        <f t="shared" si="37"/>
        <v>62945885.199999996</v>
      </c>
      <c r="O81" s="269">
        <f>O68+O72+O76+O80</f>
        <v>130542650.96999998</v>
      </c>
      <c r="P81" s="174">
        <f t="shared" si="37"/>
        <v>12673814.84</v>
      </c>
      <c r="Q81" s="176">
        <f t="shared" si="37"/>
        <v>773340</v>
      </c>
      <c r="R81" s="175">
        <f t="shared" si="37"/>
        <v>13447154.84</v>
      </c>
      <c r="S81" s="268">
        <f t="shared" si="37"/>
        <v>143989805.81</v>
      </c>
      <c r="T81" s="175">
        <f>T68+T72+T76+T80</f>
        <v>188845648.10100001</v>
      </c>
      <c r="U81" s="174">
        <f>U68+U72+U76+U80</f>
        <v>38590683.899999999</v>
      </c>
      <c r="V81" s="268">
        <f>V68+V72+V76+V80</f>
        <v>227436332.00100005</v>
      </c>
      <c r="W81" s="268">
        <f t="shared" ref="W81" si="38">W68+W72+W76+W80</f>
        <v>7633385.4299999997</v>
      </c>
      <c r="X81" s="268">
        <f>X68+X72+X76+X80</f>
        <v>993476.65999999992</v>
      </c>
      <c r="Y81" s="268">
        <f t="shared" ref="Y81:AG81" si="39">Y68+Y72+Y76+Y80</f>
        <v>382077.65</v>
      </c>
      <c r="Z81" s="268">
        <f t="shared" si="39"/>
        <v>1375554.3099999998</v>
      </c>
      <c r="AA81" s="268">
        <f t="shared" si="39"/>
        <v>231868.04000000004</v>
      </c>
      <c r="AB81" s="268">
        <f t="shared" si="39"/>
        <v>0</v>
      </c>
      <c r="AC81" s="268">
        <f t="shared" si="39"/>
        <v>649999.74</v>
      </c>
      <c r="AD81" s="268">
        <f t="shared" si="39"/>
        <v>3012958.84</v>
      </c>
      <c r="AE81" s="268">
        <f t="shared" si="39"/>
        <v>78511.37999999999</v>
      </c>
      <c r="AF81" s="268">
        <f t="shared" si="39"/>
        <v>0</v>
      </c>
      <c r="AG81" s="268">
        <f t="shared" si="39"/>
        <v>5348892.3100000005</v>
      </c>
      <c r="AH81" s="79"/>
      <c r="AI81" s="79"/>
    </row>
    <row r="82" spans="1:59" s="179" customFormat="1" ht="11.25">
      <c r="A82" s="157"/>
      <c r="B82" s="270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s="179" customFormat="1" ht="11.25">
      <c r="A83" s="157"/>
      <c r="B83" s="270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</row>
    <row r="84" spans="1:59" s="179" customFormat="1" ht="11.25">
      <c r="A84" s="157"/>
      <c r="B84" s="270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1:59" s="179" customFormat="1" ht="11.25">
      <c r="A85" s="157"/>
      <c r="B85" s="270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</row>
    <row r="86" spans="1:59" s="179" customFormat="1" ht="11.25">
      <c r="A86" s="157"/>
      <c r="B86" s="270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</row>
    <row r="87" spans="1:59" s="179" customFormat="1" ht="11.25">
      <c r="A87" s="157"/>
      <c r="B87" s="270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</row>
    <row r="88" spans="1:59" s="179" customFormat="1" ht="11.25">
      <c r="A88" s="157"/>
      <c r="B88" s="270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1:59" s="179" customFormat="1" ht="11.25">
      <c r="A89" s="157"/>
      <c r="B89" s="270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</row>
    <row r="90" spans="1:59" s="179" customFormat="1" thickBot="1">
      <c r="A90" s="157"/>
      <c r="B90" s="270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5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</row>
    <row r="91" spans="1:59" s="10" customFormat="1" ht="18.75" thickBot="1">
      <c r="A91" s="4"/>
      <c r="B91" s="5" t="s">
        <v>75</v>
      </c>
      <c r="C91" s="271" t="s">
        <v>91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7"/>
      <c r="AH91" s="8"/>
      <c r="AI91" s="8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3" customFormat="1" ht="36.75" thickBot="1">
      <c r="A92" s="1"/>
      <c r="B92" s="11"/>
      <c r="C92" s="15" t="s">
        <v>2</v>
      </c>
      <c r="D92" s="16"/>
      <c r="E92" s="16"/>
      <c r="F92" s="16"/>
      <c r="G92" s="16"/>
      <c r="H92" s="16"/>
      <c r="I92" s="16"/>
      <c r="J92" s="16"/>
      <c r="K92" s="272"/>
      <c r="L92" s="273" t="s">
        <v>92</v>
      </c>
      <c r="M92" s="274"/>
      <c r="N92" s="274"/>
      <c r="O92" s="274"/>
      <c r="P92" s="274"/>
      <c r="Q92" s="274"/>
      <c r="R92" s="274"/>
      <c r="S92" s="275"/>
      <c r="T92" s="22" t="s">
        <v>93</v>
      </c>
      <c r="U92" s="23"/>
      <c r="V92" s="276"/>
      <c r="W92" s="277" t="s">
        <v>94</v>
      </c>
      <c r="X92" s="15" t="s">
        <v>7</v>
      </c>
      <c r="Y92" s="16"/>
      <c r="Z92" s="16"/>
      <c r="AA92" s="16"/>
      <c r="AB92" s="16"/>
      <c r="AC92" s="16"/>
      <c r="AD92" s="16"/>
      <c r="AE92" s="16"/>
      <c r="AF92" s="16"/>
      <c r="AG92" s="275"/>
      <c r="AH92" s="29"/>
      <c r="AI92" s="29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s="3" customFormat="1" ht="11.25" customHeight="1">
      <c r="A93" s="1"/>
      <c r="B93" s="30"/>
      <c r="C93" s="31" t="s">
        <v>8</v>
      </c>
      <c r="D93" s="32"/>
      <c r="E93" s="32"/>
      <c r="F93" s="32"/>
      <c r="G93" s="32" t="s">
        <v>9</v>
      </c>
      <c r="H93" s="278" t="s">
        <v>10</v>
      </c>
      <c r="I93" s="32" t="s">
        <v>11</v>
      </c>
      <c r="J93" s="279" t="s">
        <v>12</v>
      </c>
      <c r="K93" s="280" t="s">
        <v>13</v>
      </c>
      <c r="L93" s="31" t="s">
        <v>14</v>
      </c>
      <c r="M93" s="32"/>
      <c r="N93" s="32"/>
      <c r="O93" s="281"/>
      <c r="P93" s="282" t="s">
        <v>15</v>
      </c>
      <c r="Q93" s="32"/>
      <c r="R93" s="283"/>
      <c r="S93" s="37" t="s">
        <v>16</v>
      </c>
      <c r="T93" s="284" t="s">
        <v>17</v>
      </c>
      <c r="U93" s="285" t="s">
        <v>18</v>
      </c>
      <c r="V93" s="286" t="s">
        <v>19</v>
      </c>
      <c r="W93" s="37" t="s">
        <v>20</v>
      </c>
      <c r="X93" s="41" t="s">
        <v>21</v>
      </c>
      <c r="Y93" s="42"/>
      <c r="Z93" s="42"/>
      <c r="AA93" s="285" t="s">
        <v>22</v>
      </c>
      <c r="AB93" s="285" t="s">
        <v>23</v>
      </c>
      <c r="AC93" s="285" t="s">
        <v>24</v>
      </c>
      <c r="AD93" s="285" t="s">
        <v>25</v>
      </c>
      <c r="AE93" s="285" t="s">
        <v>26</v>
      </c>
      <c r="AF93" s="287" t="s">
        <v>27</v>
      </c>
      <c r="AG93" s="280" t="s">
        <v>28</v>
      </c>
      <c r="AH93" s="29"/>
      <c r="AI93" s="29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s="3" customFormat="1" ht="50.25" thickBot="1">
      <c r="A94" s="1"/>
      <c r="B94" s="30"/>
      <c r="C94" s="45" t="s">
        <v>29</v>
      </c>
      <c r="D94" s="46" t="s">
        <v>30</v>
      </c>
      <c r="E94" s="288" t="s">
        <v>31</v>
      </c>
      <c r="F94" s="289" t="s">
        <v>32</v>
      </c>
      <c r="G94" s="290"/>
      <c r="H94" s="291"/>
      <c r="I94" s="290"/>
      <c r="J94" s="292"/>
      <c r="K94" s="293"/>
      <c r="L94" s="294" t="s">
        <v>33</v>
      </c>
      <c r="M94" s="295" t="s">
        <v>34</v>
      </c>
      <c r="N94" s="295" t="s">
        <v>35</v>
      </c>
      <c r="O94" s="296" t="s">
        <v>36</v>
      </c>
      <c r="P94" s="297" t="s">
        <v>37</v>
      </c>
      <c r="Q94" s="298" t="s">
        <v>38</v>
      </c>
      <c r="R94" s="299" t="s">
        <v>39</v>
      </c>
      <c r="S94" s="52"/>
      <c r="T94" s="300"/>
      <c r="U94" s="301"/>
      <c r="V94" s="302"/>
      <c r="W94" s="52"/>
      <c r="X94" s="61" t="s">
        <v>40</v>
      </c>
      <c r="Y94" s="303" t="s">
        <v>41</v>
      </c>
      <c r="Z94" s="289" t="s">
        <v>42</v>
      </c>
      <c r="AA94" s="301"/>
      <c r="AB94" s="301"/>
      <c r="AC94" s="301"/>
      <c r="AD94" s="301"/>
      <c r="AE94" s="301"/>
      <c r="AF94" s="304"/>
      <c r="AG94" s="293"/>
      <c r="AH94" s="29"/>
      <c r="AI94" s="29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s="80" customFormat="1" ht="11.25">
      <c r="A95" s="82"/>
      <c r="B95" s="305" t="s">
        <v>95</v>
      </c>
      <c r="C95" s="67">
        <f>C13-C68</f>
        <v>0</v>
      </c>
      <c r="D95" s="306">
        <f>D13-D68</f>
        <v>-3236702.4100000113</v>
      </c>
      <c r="E95" s="77">
        <f>E13-E68</f>
        <v>0</v>
      </c>
      <c r="F95" s="307">
        <f>F13-F68</f>
        <v>-3236702.4099999964</v>
      </c>
      <c r="G95" s="308">
        <f>G13-G68</f>
        <v>-25329645.64000003</v>
      </c>
      <c r="H95" s="131"/>
      <c r="I95" s="68">
        <f t="shared" ref="I95:AG95" si="40">I13-I68</f>
        <v>0</v>
      </c>
      <c r="J95" s="77">
        <f t="shared" si="40"/>
        <v>-2.9999997932463884E-3</v>
      </c>
      <c r="K95" s="309">
        <f t="shared" si="40"/>
        <v>-28566348.053000003</v>
      </c>
      <c r="L95" s="67">
        <f t="shared" si="40"/>
        <v>0</v>
      </c>
      <c r="M95" s="68">
        <f t="shared" si="40"/>
        <v>0</v>
      </c>
      <c r="N95" s="306">
        <f t="shared" si="40"/>
        <v>-2935769.1200000029</v>
      </c>
      <c r="O95" s="306">
        <f t="shared" si="40"/>
        <v>-2935769.1199999973</v>
      </c>
      <c r="P95" s="306">
        <f t="shared" si="40"/>
        <v>-65213.759999999776</v>
      </c>
      <c r="Q95" s="68">
        <f t="shared" si="40"/>
        <v>0</v>
      </c>
      <c r="R95" s="306">
        <f t="shared" si="40"/>
        <v>-65213.759999999776</v>
      </c>
      <c r="S95" s="306">
        <f t="shared" si="40"/>
        <v>-3000982.8800000027</v>
      </c>
      <c r="T95" s="306">
        <f t="shared" si="40"/>
        <v>-900671.85000000894</v>
      </c>
      <c r="U95" s="68">
        <f t="shared" si="40"/>
        <v>-1.862645149230957E-8</v>
      </c>
      <c r="V95" s="306">
        <f t="shared" si="40"/>
        <v>-900671.85000001639</v>
      </c>
      <c r="W95" s="306">
        <f t="shared" si="40"/>
        <v>-66489.079999999842</v>
      </c>
      <c r="X95" s="306">
        <f t="shared" si="40"/>
        <v>-68935.770000000019</v>
      </c>
      <c r="Y95" s="306">
        <f t="shared" si="40"/>
        <v>-5757.7200000000012</v>
      </c>
      <c r="Z95" s="306">
        <f t="shared" si="40"/>
        <v>-74693.489999999991</v>
      </c>
      <c r="AA95" s="306">
        <f t="shared" si="40"/>
        <v>-16291.500000000022</v>
      </c>
      <c r="AB95" s="306">
        <f t="shared" si="40"/>
        <v>0</v>
      </c>
      <c r="AC95" s="68">
        <f t="shared" si="40"/>
        <v>0</v>
      </c>
      <c r="AD95" s="68">
        <f t="shared" si="40"/>
        <v>0</v>
      </c>
      <c r="AE95" s="68">
        <f t="shared" si="40"/>
        <v>0</v>
      </c>
      <c r="AF95" s="68">
        <f t="shared" si="40"/>
        <v>0</v>
      </c>
      <c r="AG95" s="310">
        <f t="shared" si="40"/>
        <v>-90984.990000000049</v>
      </c>
      <c r="AH95" s="79"/>
      <c r="AI95" s="79"/>
    </row>
    <row r="96" spans="1:59" s="80" customFormat="1" ht="11.25">
      <c r="A96" s="82"/>
      <c r="B96" s="311" t="s">
        <v>96</v>
      </c>
      <c r="C96" s="84">
        <f>C25-C72+C95</f>
        <v>0</v>
      </c>
      <c r="D96" s="85">
        <f>D25-D72+D95</f>
        <v>-3.2053440809249878E-3</v>
      </c>
      <c r="E96" s="90">
        <f>E25-E72+E95</f>
        <v>3.2053058966994286E-3</v>
      </c>
      <c r="F96" s="91">
        <f>F25-F72+F95</f>
        <v>0</v>
      </c>
      <c r="G96" s="88">
        <f>G25-G72+G95</f>
        <v>3.7252902984619141E-7</v>
      </c>
      <c r="H96" s="86"/>
      <c r="I96" s="85">
        <f t="shared" ref="I96:AG96" si="41">I25-I72+I95</f>
        <v>0</v>
      </c>
      <c r="J96" s="90">
        <f t="shared" si="41"/>
        <v>-2.9999996768310666E-3</v>
      </c>
      <c r="K96" s="240">
        <f t="shared" si="41"/>
        <v>-2.9996335506439209E-3</v>
      </c>
      <c r="L96" s="84">
        <f t="shared" si="41"/>
        <v>-8.4700249135494232E-4</v>
      </c>
      <c r="M96" s="85">
        <f t="shared" si="41"/>
        <v>2.3569352924823761E-4</v>
      </c>
      <c r="N96" s="312">
        <f t="shared" si="41"/>
        <v>-4438679.7293886635</v>
      </c>
      <c r="O96" s="312">
        <f t="shared" si="41"/>
        <v>-4438679.7299999669</v>
      </c>
      <c r="P96" s="312">
        <f t="shared" si="41"/>
        <v>-181013.12000000477</v>
      </c>
      <c r="Q96" s="85">
        <f t="shared" si="41"/>
        <v>-1.4260876923799515E-9</v>
      </c>
      <c r="R96" s="312">
        <f t="shared" si="41"/>
        <v>-181013.12000000617</v>
      </c>
      <c r="S96" s="312">
        <f t="shared" si="41"/>
        <v>-4619692.8499999717</v>
      </c>
      <c r="T96" s="85">
        <f t="shared" si="41"/>
        <v>-2.9802322387695313E-8</v>
      </c>
      <c r="U96" s="312">
        <f t="shared" si="41"/>
        <v>-1629969.6300000139</v>
      </c>
      <c r="V96" s="312">
        <f t="shared" si="41"/>
        <v>-1629969.6300000399</v>
      </c>
      <c r="W96" s="312">
        <f t="shared" si="41"/>
        <v>-224204.6399999971</v>
      </c>
      <c r="X96" s="312">
        <f t="shared" si="41"/>
        <v>-4693.1500000003725</v>
      </c>
      <c r="Y96" s="312">
        <f t="shared" si="41"/>
        <v>-19401.330000000002</v>
      </c>
      <c r="Z96" s="312">
        <f t="shared" si="41"/>
        <v>-24094.480000000331</v>
      </c>
      <c r="AA96" s="312">
        <f t="shared" si="41"/>
        <v>-2792.5800000000309</v>
      </c>
      <c r="AB96" s="85">
        <f t="shared" si="41"/>
        <v>0</v>
      </c>
      <c r="AC96" s="312">
        <f t="shared" si="41"/>
        <v>-5646.8999999999942</v>
      </c>
      <c r="AD96" s="85">
        <f t="shared" si="41"/>
        <v>0</v>
      </c>
      <c r="AE96" s="85">
        <f t="shared" si="41"/>
        <v>-1.0913936421275139E-11</v>
      </c>
      <c r="AF96" s="85">
        <f t="shared" si="41"/>
        <v>0</v>
      </c>
      <c r="AG96" s="313">
        <f t="shared" si="41"/>
        <v>-32533.96000000037</v>
      </c>
      <c r="AH96" s="79"/>
      <c r="AI96" s="79"/>
    </row>
    <row r="97" spans="1:59" s="80" customFormat="1" ht="11.25">
      <c r="A97" s="82"/>
      <c r="B97" s="314" t="s">
        <v>97</v>
      </c>
      <c r="C97" s="84">
        <f>C41+C96-C76</f>
        <v>1942193.622863993</v>
      </c>
      <c r="D97" s="312">
        <f>D41+D96-D76</f>
        <v>-458488.4684888795</v>
      </c>
      <c r="E97" s="315">
        <f>E41+E96-E76</f>
        <v>-215425.69437530427</v>
      </c>
      <c r="F97" s="91">
        <f>F41+F96-F76</f>
        <v>1268279.4599997997</v>
      </c>
      <c r="G97" s="88">
        <f>G41+G96-G76</f>
        <v>234209559.38000038</v>
      </c>
      <c r="H97" s="85"/>
      <c r="I97" s="85">
        <f t="shared" ref="I97:AG97" si="42">I41+I96-I76</f>
        <v>78249.100000000006</v>
      </c>
      <c r="J97" s="90">
        <f t="shared" si="42"/>
        <v>135801.80399999279</v>
      </c>
      <c r="K97" s="240">
        <f t="shared" si="42"/>
        <v>235691889.74400026</v>
      </c>
      <c r="L97" s="316">
        <f t="shared" si="42"/>
        <v>-287626.32894516923</v>
      </c>
      <c r="M97" s="85">
        <f t="shared" si="42"/>
        <v>924019.96355897561</v>
      </c>
      <c r="N97" s="312">
        <f t="shared" si="42"/>
        <v>-1362933.5546137709</v>
      </c>
      <c r="O97" s="312">
        <f t="shared" si="42"/>
        <v>-726539.91999995708</v>
      </c>
      <c r="P97" s="312">
        <f t="shared" si="42"/>
        <v>-305488.34000001196</v>
      </c>
      <c r="Q97" s="85">
        <f t="shared" si="42"/>
        <v>34269.999999999331</v>
      </c>
      <c r="R97" s="312">
        <f t="shared" si="42"/>
        <v>-271218.34000001242</v>
      </c>
      <c r="S97" s="312">
        <f t="shared" si="42"/>
        <v>-997758.25999997556</v>
      </c>
      <c r="T97" s="85">
        <f t="shared" si="42"/>
        <v>0.62899982929229736</v>
      </c>
      <c r="U97" s="85">
        <f t="shared" si="42"/>
        <v>0.57999998703598976</v>
      </c>
      <c r="V97" s="85">
        <f t="shared" si="42"/>
        <v>1.2089998126029968</v>
      </c>
      <c r="W97" s="312">
        <f t="shared" si="42"/>
        <v>-70913.469999996014</v>
      </c>
      <c r="X97" s="85">
        <f t="shared" si="42"/>
        <v>1070.8300000000163</v>
      </c>
      <c r="Y97" s="312">
        <f t="shared" si="42"/>
        <v>-21179.900000000009</v>
      </c>
      <c r="Z97" s="312">
        <f t="shared" si="42"/>
        <v>-20109.069999999949</v>
      </c>
      <c r="AA97" s="312">
        <f t="shared" si="42"/>
        <v>-3563.6100000000297</v>
      </c>
      <c r="AB97" s="85">
        <f t="shared" si="42"/>
        <v>219450</v>
      </c>
      <c r="AC97" s="85">
        <f t="shared" si="42"/>
        <v>64851.489999999991</v>
      </c>
      <c r="AD97" s="312">
        <f t="shared" si="42"/>
        <v>-129240.71999999974</v>
      </c>
      <c r="AE97" s="85">
        <f t="shared" si="42"/>
        <v>12431.019999999986</v>
      </c>
      <c r="AF97" s="85">
        <f t="shared" si="42"/>
        <v>0</v>
      </c>
      <c r="AG97" s="87">
        <f t="shared" si="42"/>
        <v>143819.10999999987</v>
      </c>
      <c r="AH97" s="79"/>
      <c r="AI97" s="79"/>
    </row>
    <row r="98" spans="1:59" s="80" customFormat="1" thickBot="1">
      <c r="A98" s="82"/>
      <c r="B98" s="314" t="s">
        <v>98</v>
      </c>
      <c r="C98" s="139">
        <f>C54+C97-C80</f>
        <v>33906143.670619354</v>
      </c>
      <c r="D98" s="110">
        <f t="shared" ref="D98:AG98" si="43">D54+D97-D80</f>
        <v>18006213.514936544</v>
      </c>
      <c r="E98" s="160">
        <f t="shared" si="43"/>
        <v>52853.444444010966</v>
      </c>
      <c r="F98" s="156">
        <f>F54+F97-F80</f>
        <v>51965210.629999906</v>
      </c>
      <c r="G98" s="142">
        <f t="shared" si="43"/>
        <v>231070656.40000039</v>
      </c>
      <c r="H98" s="110">
        <f t="shared" si="43"/>
        <v>0</v>
      </c>
      <c r="I98" s="110">
        <f t="shared" si="43"/>
        <v>202622.73999999996</v>
      </c>
      <c r="J98" s="160">
        <f t="shared" si="43"/>
        <v>429993.70399999223</v>
      </c>
      <c r="K98" s="244">
        <f t="shared" si="43"/>
        <v>177810414.64400035</v>
      </c>
      <c r="L98" s="139">
        <f t="shared" si="43"/>
        <v>4811949.1548216436</v>
      </c>
      <c r="M98" s="110">
        <f t="shared" si="43"/>
        <v>5076755.9218488783</v>
      </c>
      <c r="N98" s="110">
        <f t="shared" si="43"/>
        <v>4050343.9533295091</v>
      </c>
      <c r="O98" s="110">
        <f t="shared" si="43"/>
        <v>13939049.030000046</v>
      </c>
      <c r="P98" s="110">
        <f t="shared" si="43"/>
        <v>1110895.1599999797</v>
      </c>
      <c r="Q98" s="110">
        <f t="shared" si="43"/>
        <v>63110.000000000407</v>
      </c>
      <c r="R98" s="110">
        <f t="shared" si="43"/>
        <v>1174005.1599999806</v>
      </c>
      <c r="S98" s="110">
        <f t="shared" si="43"/>
        <v>15113054.190000013</v>
      </c>
      <c r="T98" s="110">
        <f t="shared" si="43"/>
        <v>14083403.898999825</v>
      </c>
      <c r="U98" s="110">
        <f t="shared" si="43"/>
        <v>4869435.2600000016</v>
      </c>
      <c r="V98" s="110">
        <f t="shared" si="43"/>
        <v>19129839.15899983</v>
      </c>
      <c r="W98" s="110">
        <f t="shared" si="43"/>
        <v>852254.56999999098</v>
      </c>
      <c r="X98" s="110">
        <f t="shared" si="43"/>
        <v>102523.33999999979</v>
      </c>
      <c r="Y98" s="110">
        <f t="shared" si="43"/>
        <v>20922.349999999758</v>
      </c>
      <c r="Z98" s="110">
        <f t="shared" si="43"/>
        <v>123445.68999999959</v>
      </c>
      <c r="AA98" s="110">
        <f t="shared" si="43"/>
        <v>20131.960000001185</v>
      </c>
      <c r="AB98" s="110">
        <f t="shared" si="43"/>
        <v>439000</v>
      </c>
      <c r="AC98" s="110">
        <f t="shared" si="43"/>
        <v>284000.26000000129</v>
      </c>
      <c r="AD98" s="110">
        <f t="shared" si="43"/>
        <v>816041.15999999922</v>
      </c>
      <c r="AE98" s="110">
        <f t="shared" si="43"/>
        <v>21488.619999999697</v>
      </c>
      <c r="AF98" s="110">
        <f t="shared" si="43"/>
        <v>0</v>
      </c>
      <c r="AG98" s="140">
        <f t="shared" si="43"/>
        <v>1704107.6900000009</v>
      </c>
      <c r="AH98" s="79"/>
      <c r="AI98" s="79"/>
    </row>
    <row r="99" spans="1:59" thickBot="1">
      <c r="A99" s="65"/>
      <c r="B99" s="317" t="s">
        <v>99</v>
      </c>
      <c r="C99" s="269">
        <f>C55-C81</f>
        <v>33906143.670619369</v>
      </c>
      <c r="D99" s="171">
        <f>D55-D81</f>
        <v>18006213.514936537</v>
      </c>
      <c r="E99" s="171">
        <f>E55-E81</f>
        <v>52853.444444010034</v>
      </c>
      <c r="F99" s="171">
        <f>F55-F81</f>
        <v>51965210.629999876</v>
      </c>
      <c r="G99" s="171">
        <f>G55-G81</f>
        <v>231070656.40000042</v>
      </c>
      <c r="H99" s="171"/>
      <c r="I99" s="171">
        <f t="shared" ref="I99:AG99" si="44">I55-I81</f>
        <v>202622.74</v>
      </c>
      <c r="J99" s="176">
        <f t="shared" si="44"/>
        <v>429993.70399999246</v>
      </c>
      <c r="K99" s="175">
        <f t="shared" si="44"/>
        <v>177810414.64400041</v>
      </c>
      <c r="L99" s="170">
        <f t="shared" si="44"/>
        <v>4811949.1548216417</v>
      </c>
      <c r="M99" s="171">
        <f t="shared" si="44"/>
        <v>5076755.9218488783</v>
      </c>
      <c r="N99" s="171">
        <f t="shared" si="44"/>
        <v>4050343.953329511</v>
      </c>
      <c r="O99" s="176">
        <f t="shared" si="44"/>
        <v>13939049.030000046</v>
      </c>
      <c r="P99" s="170">
        <f t="shared" si="44"/>
        <v>1110895.1599999778</v>
      </c>
      <c r="Q99" s="171">
        <f t="shared" si="44"/>
        <v>63110.000000000349</v>
      </c>
      <c r="R99" s="171">
        <f t="shared" si="44"/>
        <v>1174005.1599999797</v>
      </c>
      <c r="S99" s="172">
        <f t="shared" si="44"/>
        <v>15113054.189999998</v>
      </c>
      <c r="T99" s="269">
        <f t="shared" si="44"/>
        <v>14083403.89899981</v>
      </c>
      <c r="U99" s="171">
        <f t="shared" si="44"/>
        <v>4869435.2599999979</v>
      </c>
      <c r="V99" s="172">
        <f t="shared" si="44"/>
        <v>19129839.158999801</v>
      </c>
      <c r="W99" s="175">
        <f t="shared" si="44"/>
        <v>852254.56999999098</v>
      </c>
      <c r="X99" s="269">
        <f t="shared" si="44"/>
        <v>102523.33999999985</v>
      </c>
      <c r="Y99" s="171">
        <f t="shared" si="44"/>
        <v>20922.349999999744</v>
      </c>
      <c r="Z99" s="171">
        <f t="shared" si="44"/>
        <v>123445.68999999971</v>
      </c>
      <c r="AA99" s="171">
        <f t="shared" si="44"/>
        <v>20131.960000001185</v>
      </c>
      <c r="AB99" s="171">
        <f t="shared" si="44"/>
        <v>439000</v>
      </c>
      <c r="AC99" s="171">
        <f t="shared" si="44"/>
        <v>284000.26000000129</v>
      </c>
      <c r="AD99" s="171">
        <f t="shared" si="44"/>
        <v>816041.15999999922</v>
      </c>
      <c r="AE99" s="171">
        <f t="shared" si="44"/>
        <v>21488.619999999704</v>
      </c>
      <c r="AF99" s="171">
        <f t="shared" si="44"/>
        <v>0</v>
      </c>
      <c r="AG99" s="172">
        <f t="shared" si="44"/>
        <v>1704107.6900000004</v>
      </c>
      <c r="AH99" s="79"/>
      <c r="AI99" s="79"/>
    </row>
    <row r="100" spans="1:59" s="179" customFormat="1" ht="11.25">
      <c r="X100" s="318"/>
      <c r="Y100" s="318"/>
      <c r="Z100" s="318"/>
      <c r="AA100" s="318"/>
      <c r="AB100" s="318"/>
      <c r="AC100" s="318"/>
      <c r="AD100" s="318"/>
      <c r="AE100" s="318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</row>
    <row r="101" spans="1:59" s="318" customFormat="1" ht="11.25">
      <c r="A101" s="318">
        <f t="shared" ref="A101" si="45">A65+A66+A67+A69</f>
        <v>0</v>
      </c>
      <c r="B101" s="31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</row>
    <row r="102" spans="1:59" s="318" customFormat="1" ht="11.25">
      <c r="A102" s="318">
        <f t="shared" ref="A102" si="46">A101/4</f>
        <v>0</v>
      </c>
      <c r="B102" s="319"/>
      <c r="W102" s="320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</row>
    <row r="103" spans="1:59" s="318" customFormat="1" ht="11.25">
      <c r="A103" s="318">
        <f t="shared" ref="A103" si="47">A102*12</f>
        <v>0</v>
      </c>
      <c r="B103" s="31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</row>
    <row r="104" spans="1:59" s="318" customFormat="1" ht="11.25">
      <c r="A104" s="318">
        <f t="shared" ref="A104" si="48">A103+A102</f>
        <v>0</v>
      </c>
      <c r="B104" s="31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</row>
    <row r="105" spans="1:59" s="318" customFormat="1" ht="11.25"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</row>
    <row r="106" spans="1:59" s="318" customFormat="1" ht="11.25"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</row>
    <row r="107" spans="1:59" s="318" customFormat="1" ht="11.25"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</row>
    <row r="108" spans="1:59" s="318" customFormat="1" ht="11.25"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</row>
    <row r="109" spans="1:59" s="318" customFormat="1" ht="11.25"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</row>
    <row r="110" spans="1:59" s="318" customFormat="1" ht="11.25"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</row>
    <row r="111" spans="1:59" s="318" customFormat="1" ht="11.25"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</row>
    <row r="112" spans="1:59" s="318" customFormat="1" ht="11.25"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</row>
    <row r="113" spans="15:59" s="318" customFormat="1" ht="12" customHeight="1">
      <c r="O113" s="321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</row>
    <row r="114" spans="15:59" s="321" customFormat="1" ht="12" customHeight="1">
      <c r="T114" s="318"/>
      <c r="U114" s="318"/>
      <c r="V114" s="318"/>
      <c r="AH114" s="322"/>
      <c r="AI114" s="322"/>
      <c r="AJ114" s="322"/>
      <c r="AK114" s="322"/>
      <c r="AL114" s="322"/>
      <c r="AM114" s="322"/>
      <c r="AN114" s="322"/>
      <c r="AO114" s="322"/>
      <c r="AP114" s="322"/>
      <c r="AQ114" s="322"/>
      <c r="AR114" s="322"/>
      <c r="AS114" s="322"/>
      <c r="AT114" s="322"/>
      <c r="AU114" s="322"/>
      <c r="AV114" s="322"/>
      <c r="AW114" s="322"/>
      <c r="AX114" s="322"/>
      <c r="AY114" s="322"/>
      <c r="AZ114" s="322"/>
      <c r="BA114" s="322"/>
      <c r="BB114" s="322"/>
      <c r="BC114" s="322"/>
      <c r="BD114" s="322"/>
      <c r="BE114" s="322"/>
      <c r="BF114" s="322"/>
      <c r="BG114" s="322"/>
    </row>
    <row r="115" spans="15:59" s="321" customFormat="1" ht="12" customHeight="1">
      <c r="T115" s="318"/>
      <c r="U115" s="318"/>
      <c r="V115" s="318"/>
      <c r="AH115" s="322"/>
      <c r="AI115" s="322"/>
      <c r="AJ115" s="322"/>
      <c r="AK115" s="322"/>
      <c r="AL115" s="322"/>
      <c r="AM115" s="322"/>
      <c r="AN115" s="322"/>
      <c r="AO115" s="322"/>
      <c r="AP115" s="322"/>
      <c r="AQ115" s="322"/>
      <c r="AR115" s="322"/>
      <c r="AS115" s="322"/>
      <c r="AT115" s="322"/>
      <c r="AU115" s="322"/>
      <c r="AV115" s="322"/>
      <c r="AW115" s="322"/>
      <c r="AX115" s="322"/>
      <c r="AY115" s="322"/>
      <c r="AZ115" s="322"/>
      <c r="BA115" s="322"/>
      <c r="BB115" s="322"/>
      <c r="BC115" s="322"/>
      <c r="BD115" s="322"/>
      <c r="BE115" s="322"/>
      <c r="BF115" s="322"/>
      <c r="BG115" s="322"/>
    </row>
    <row r="116" spans="15:59" s="321" customFormat="1" ht="12" customHeight="1">
      <c r="O116" s="81"/>
      <c r="AH116" s="322"/>
      <c r="AI116" s="322"/>
      <c r="AJ116" s="322"/>
      <c r="AK116" s="322"/>
      <c r="AL116" s="322"/>
      <c r="AM116" s="322"/>
      <c r="AN116" s="322"/>
      <c r="AO116" s="322"/>
      <c r="AP116" s="322"/>
      <c r="AQ116" s="322"/>
      <c r="AR116" s="322"/>
      <c r="AS116" s="322"/>
      <c r="AT116" s="322"/>
      <c r="AU116" s="322"/>
      <c r="AV116" s="322"/>
      <c r="AW116" s="322"/>
      <c r="AX116" s="322"/>
      <c r="AY116" s="322"/>
      <c r="AZ116" s="322"/>
      <c r="BA116" s="322"/>
      <c r="BB116" s="322"/>
      <c r="BC116" s="322"/>
      <c r="BD116" s="322"/>
      <c r="BE116" s="322"/>
      <c r="BF116" s="322"/>
      <c r="BG116" s="322"/>
    </row>
  </sheetData>
  <sheetProtection selectLockedCells="1" selectUnlockedCells="1"/>
  <mergeCells count="83">
    <mergeCell ref="AC93:AC94"/>
    <mergeCell ref="AD93:AD94"/>
    <mergeCell ref="AE93:AE94"/>
    <mergeCell ref="AF93:AF94"/>
    <mergeCell ref="AG93:AG94"/>
    <mergeCell ref="U93:U94"/>
    <mergeCell ref="V93:V94"/>
    <mergeCell ref="W93:W94"/>
    <mergeCell ref="X93:Z93"/>
    <mergeCell ref="AA93:AA94"/>
    <mergeCell ref="AB93:AB94"/>
    <mergeCell ref="J93:J94"/>
    <mergeCell ref="K93:K94"/>
    <mergeCell ref="L93:O93"/>
    <mergeCell ref="P93:R93"/>
    <mergeCell ref="S93:S94"/>
    <mergeCell ref="T93:T94"/>
    <mergeCell ref="B91:B94"/>
    <mergeCell ref="C91:AG91"/>
    <mergeCell ref="C92:K92"/>
    <mergeCell ref="L92:S92"/>
    <mergeCell ref="T92:V92"/>
    <mergeCell ref="X92:AG92"/>
    <mergeCell ref="C93:F93"/>
    <mergeCell ref="G93:G94"/>
    <mergeCell ref="H93:H94"/>
    <mergeCell ref="I93:I94"/>
    <mergeCell ref="AB62:AB63"/>
    <mergeCell ref="AC62:AC63"/>
    <mergeCell ref="AD62:AD63"/>
    <mergeCell ref="AE62:AE63"/>
    <mergeCell ref="AF62:AF63"/>
    <mergeCell ref="AG62:AG63"/>
    <mergeCell ref="T62:T63"/>
    <mergeCell ref="U62:U63"/>
    <mergeCell ref="V62:V63"/>
    <mergeCell ref="W62:W63"/>
    <mergeCell ref="X62:Z62"/>
    <mergeCell ref="AA62:AA63"/>
    <mergeCell ref="I62:I63"/>
    <mergeCell ref="J62:J63"/>
    <mergeCell ref="K62:K63"/>
    <mergeCell ref="L62:O62"/>
    <mergeCell ref="P62:R62"/>
    <mergeCell ref="S62:S63"/>
    <mergeCell ref="B59:B63"/>
    <mergeCell ref="C59:AG59"/>
    <mergeCell ref="C60:K61"/>
    <mergeCell ref="L60:AG60"/>
    <mergeCell ref="L61:S61"/>
    <mergeCell ref="T61:V61"/>
    <mergeCell ref="X61:AG61"/>
    <mergeCell ref="C62:F62"/>
    <mergeCell ref="G62:G63"/>
    <mergeCell ref="H62:H63"/>
    <mergeCell ref="AB5:AB6"/>
    <mergeCell ref="AC5:AC6"/>
    <mergeCell ref="AD5:AD6"/>
    <mergeCell ref="AE5:AE6"/>
    <mergeCell ref="AF5:AF6"/>
    <mergeCell ref="AG5:AG6"/>
    <mergeCell ref="T5:T6"/>
    <mergeCell ref="U5:U6"/>
    <mergeCell ref="V5:V6"/>
    <mergeCell ref="W5:W6"/>
    <mergeCell ref="X5:Z5"/>
    <mergeCell ref="AA5:AA6"/>
    <mergeCell ref="I5:I6"/>
    <mergeCell ref="J5:J6"/>
    <mergeCell ref="K5:K6"/>
    <mergeCell ref="L5:O5"/>
    <mergeCell ref="P5:R5"/>
    <mergeCell ref="S5:S6"/>
    <mergeCell ref="B2:B6"/>
    <mergeCell ref="C2:AG2"/>
    <mergeCell ref="C3:K4"/>
    <mergeCell ref="L3:AG3"/>
    <mergeCell ref="L4:S4"/>
    <mergeCell ref="T4:V4"/>
    <mergeCell ref="X4:AG4"/>
    <mergeCell ref="C5:F5"/>
    <mergeCell ref="G5:G6"/>
    <mergeCell ref="H5:H6"/>
  </mergeCells>
  <pageMargins left="0.23622047244094491" right="0.23622047244094491" top="0.23622047244094491" bottom="0.23622047244094491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29.12.2017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2017-12-28T14:28:41Z</dcterms:created>
  <dcterms:modified xsi:type="dcterms:W3CDTF">2017-12-28T14:29:14Z</dcterms:modified>
</cp:coreProperties>
</file>